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diego.buelvas\Downloads\"/>
    </mc:Choice>
  </mc:AlternateContent>
  <xr:revisionPtr revIDLastSave="0" documentId="13_ncr:1_{E5460552-A9BF-42C1-A611-DBEF74806B45}" xr6:coauthVersionLast="47" xr6:coauthVersionMax="47" xr10:uidLastSave="{00000000-0000-0000-0000-000000000000}"/>
  <bookViews>
    <workbookView xWindow="-120" yWindow="-120" windowWidth="29040" windowHeight="15720" xr2:uid="{00000000-000D-0000-FFFF-FFFF00000000}"/>
  </bookViews>
  <sheets>
    <sheet name="Hoja1" sheetId="1" r:id="rId1"/>
    <sheet name="List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3" i="1" l="1"/>
  <c r="W25" i="1"/>
  <c r="W32" i="1"/>
  <c r="AQ35" i="1"/>
  <c r="AP35" i="1"/>
  <c r="AQ34" i="1"/>
  <c r="AP34" i="1"/>
  <c r="AQ33" i="1"/>
  <c r="AP33" i="1"/>
  <c r="AQ32" i="1"/>
  <c r="AR32" i="1" s="1"/>
  <c r="AQ31" i="1"/>
  <c r="AP31" i="1"/>
  <c r="AQ30" i="1"/>
  <c r="AP30" i="1"/>
  <c r="AQ29" i="1"/>
  <c r="AP29" i="1"/>
  <c r="AQ27" i="1"/>
  <c r="AP27" i="1"/>
  <c r="AQ26" i="1"/>
  <c r="AP26" i="1"/>
  <c r="AQ25" i="1"/>
  <c r="AP25" i="1"/>
  <c r="AQ24" i="1"/>
  <c r="AP24" i="1"/>
  <c r="AQ23" i="1"/>
  <c r="AP23" i="1"/>
  <c r="AQ22" i="1"/>
  <c r="AP22" i="1"/>
  <c r="AQ21" i="1"/>
  <c r="AP21" i="1"/>
  <c r="AQ20" i="1"/>
  <c r="AP20" i="1"/>
  <c r="AQ19" i="1"/>
  <c r="AP19" i="1"/>
  <c r="AQ18" i="1"/>
  <c r="AP18" i="1"/>
  <c r="AQ17" i="1"/>
  <c r="AP17" i="1"/>
  <c r="AQ16" i="1"/>
  <c r="AP16" i="1"/>
  <c r="AQ15" i="1"/>
  <c r="AP15" i="1"/>
  <c r="AQ14" i="1"/>
  <c r="AP14" i="1"/>
  <c r="AQ13" i="1"/>
  <c r="AP13" i="1"/>
  <c r="V33" i="1"/>
  <c r="X32" i="1"/>
  <c r="V27" i="1"/>
  <c r="X27" i="1" s="1"/>
  <c r="V26" i="1"/>
  <c r="X26" i="1" s="1"/>
  <c r="V25" i="1"/>
  <c r="X25" i="1" s="1"/>
  <c r="V24" i="1"/>
  <c r="X24" i="1" s="1"/>
  <c r="V23" i="1"/>
  <c r="X23" i="1" s="1"/>
  <c r="V22" i="1"/>
  <c r="X22" i="1" s="1"/>
  <c r="V21" i="1"/>
  <c r="X21" i="1" s="1"/>
  <c r="V20" i="1"/>
  <c r="X20" i="1" s="1"/>
  <c r="V19" i="1"/>
  <c r="X19" i="1" s="1"/>
  <c r="V18" i="1"/>
  <c r="X18" i="1" s="1"/>
  <c r="V17" i="1"/>
  <c r="X17" i="1" s="1"/>
  <c r="V16" i="1"/>
  <c r="X16" i="1" s="1"/>
  <c r="V15" i="1"/>
  <c r="X15" i="1" s="1"/>
  <c r="V14" i="1"/>
  <c r="X14" i="1" s="1"/>
  <c r="X28" i="1" s="1"/>
  <c r="P27" i="1"/>
  <c r="P25" i="1"/>
  <c r="P26" i="1"/>
  <c r="P21" i="1"/>
  <c r="P22" i="1"/>
  <c r="P23" i="1"/>
  <c r="P24" i="1"/>
  <c r="P20" i="1"/>
  <c r="P19" i="1"/>
  <c r="P18" i="1"/>
  <c r="AR13" i="1" l="1"/>
  <c r="AR14" i="1"/>
  <c r="AR15" i="1"/>
  <c r="AR16" i="1"/>
  <c r="AR17" i="1"/>
  <c r="AR18" i="1"/>
  <c r="AR19" i="1"/>
  <c r="AR20" i="1"/>
  <c r="AR21" i="1"/>
  <c r="AR22" i="1"/>
  <c r="AR23" i="1"/>
  <c r="AR24" i="1"/>
  <c r="AR25" i="1"/>
  <c r="AR26" i="1"/>
  <c r="AR27" i="1"/>
  <c r="AR29" i="1"/>
  <c r="AR30" i="1"/>
  <c r="AR31" i="1"/>
  <c r="AR33" i="1"/>
  <c r="AR36" i="1" s="1"/>
  <c r="AR34" i="1"/>
  <c r="AR35" i="1"/>
  <c r="X33" i="1"/>
  <c r="X36" i="1" s="1"/>
  <c r="X37" i="1" s="1"/>
  <c r="P17" i="1"/>
  <c r="P16" i="1"/>
  <c r="P15" i="1"/>
  <c r="P14" i="1"/>
  <c r="P13" i="1"/>
  <c r="AR28" i="1" l="1"/>
  <c r="AR37" i="1"/>
  <c r="AK13" i="1"/>
  <c r="AM13" i="1" s="1"/>
  <c r="AK29" i="1"/>
  <c r="AM29" i="1" s="1"/>
  <c r="AK35" i="1"/>
  <c r="AM35" i="1" s="1"/>
  <c r="AK34" i="1"/>
  <c r="AM34" i="1" s="1"/>
  <c r="AK30" i="1"/>
  <c r="AM30" i="1" s="1"/>
  <c r="AK27" i="1"/>
  <c r="AM27" i="1" s="1"/>
  <c r="AK26" i="1"/>
  <c r="AM26" i="1" s="1"/>
  <c r="AK25" i="1"/>
  <c r="AM25" i="1" s="1"/>
  <c r="AK24" i="1"/>
  <c r="AM24" i="1" s="1"/>
  <c r="AK23" i="1"/>
  <c r="AM23" i="1" s="1"/>
  <c r="AK22" i="1"/>
  <c r="AM22" i="1" s="1"/>
  <c r="AK21" i="1"/>
  <c r="AM21" i="1" s="1"/>
  <c r="AK20" i="1"/>
  <c r="AM20" i="1" s="1"/>
  <c r="AK19" i="1"/>
  <c r="AM19" i="1" s="1"/>
  <c r="AK18" i="1"/>
  <c r="AM18" i="1" s="1"/>
  <c r="AK17" i="1"/>
  <c r="AM17" i="1" s="1"/>
  <c r="AK16" i="1"/>
  <c r="AM16" i="1" s="1"/>
  <c r="AK15" i="1"/>
  <c r="AM15" i="1" s="1"/>
  <c r="AK14" i="1"/>
  <c r="AM14" i="1" s="1"/>
  <c r="AF35" i="1"/>
  <c r="AH35" i="1" s="1"/>
  <c r="AF34" i="1"/>
  <c r="AH34" i="1" s="1"/>
  <c r="AF30" i="1"/>
  <c r="AH30" i="1" s="1"/>
  <c r="AF29" i="1"/>
  <c r="AH29" i="1" s="1"/>
  <c r="AH36" i="1" s="1"/>
  <c r="AF27" i="1"/>
  <c r="AH27" i="1" s="1"/>
  <c r="AF26" i="1"/>
  <c r="AH26" i="1" s="1"/>
  <c r="AF25" i="1"/>
  <c r="AH25" i="1" s="1"/>
  <c r="AF24" i="1"/>
  <c r="AH24" i="1" s="1"/>
  <c r="AF23" i="1"/>
  <c r="AH23" i="1" s="1"/>
  <c r="AF22" i="1"/>
  <c r="AH22" i="1" s="1"/>
  <c r="AF21" i="1"/>
  <c r="AH21" i="1" s="1"/>
  <c r="AF20" i="1"/>
  <c r="AH20" i="1" s="1"/>
  <c r="AF19" i="1"/>
  <c r="AH19" i="1" s="1"/>
  <c r="AF18" i="1"/>
  <c r="AH18" i="1" s="1"/>
  <c r="AF17" i="1"/>
  <c r="AH17" i="1" s="1"/>
  <c r="AF16" i="1"/>
  <c r="AH16" i="1" s="1"/>
  <c r="AF15" i="1"/>
  <c r="AH15" i="1" s="1"/>
  <c r="AF14" i="1"/>
  <c r="AH14" i="1" s="1"/>
  <c r="AF13" i="1"/>
  <c r="AH13" i="1" s="1"/>
  <c r="AA35" i="1"/>
  <c r="AC35" i="1" s="1"/>
  <c r="AA34" i="1"/>
  <c r="AC34" i="1" s="1"/>
  <c r="AA30" i="1"/>
  <c r="AC30" i="1" s="1"/>
  <c r="AA29" i="1"/>
  <c r="AC29" i="1" s="1"/>
  <c r="AA27" i="1"/>
  <c r="AC27" i="1" s="1"/>
  <c r="AA26" i="1"/>
  <c r="AC26" i="1" s="1"/>
  <c r="AA25" i="1"/>
  <c r="AC25" i="1" s="1"/>
  <c r="AA24" i="1"/>
  <c r="AC24" i="1" s="1"/>
  <c r="AA23" i="1"/>
  <c r="AC23" i="1" s="1"/>
  <c r="AA22" i="1"/>
  <c r="AC22" i="1" s="1"/>
  <c r="AA21" i="1"/>
  <c r="AC21" i="1" s="1"/>
  <c r="AA20" i="1"/>
  <c r="AC20" i="1" s="1"/>
  <c r="AA19" i="1"/>
  <c r="AC19" i="1" s="1"/>
  <c r="AA18" i="1"/>
  <c r="AC18" i="1" s="1"/>
  <c r="AA17" i="1"/>
  <c r="AC17" i="1" s="1"/>
  <c r="AA16" i="1"/>
  <c r="AC16" i="1" s="1"/>
  <c r="AA15" i="1"/>
  <c r="AC15" i="1" s="1"/>
  <c r="AA14" i="1"/>
  <c r="AC14" i="1" s="1"/>
  <c r="AA13" i="1"/>
  <c r="AC13" i="1" s="1"/>
  <c r="AC36" i="1" l="1"/>
  <c r="AM36" i="1"/>
  <c r="AC28" i="1"/>
  <c r="AC37" i="1" s="1"/>
  <c r="AM28" i="1"/>
  <c r="AH28" i="1"/>
  <c r="AH37" i="1" s="1"/>
  <c r="AM3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F4" authorId="0" shapeId="0" xr:uid="{00000000-0006-0000-0000-000001000000}">
      <text>
        <r>
          <rPr>
            <b/>
            <sz val="9"/>
            <color indexed="81"/>
            <rFont val="Tahoma"/>
            <family val="2"/>
          </rPr>
          <t>Cuadro que resume los cambios realizados de una versión a otra</t>
        </r>
      </text>
    </comment>
    <comment ref="F5" authorId="0" shapeId="0" xr:uid="{00000000-0006-0000-0000-000002000000}">
      <text>
        <r>
          <rPr>
            <b/>
            <sz val="9"/>
            <color indexed="81"/>
            <rFont val="Tahoma"/>
            <family val="2"/>
          </rPr>
          <t xml:space="preserve">Número consecutivo de la versión generada </t>
        </r>
      </text>
    </comment>
    <comment ref="G5" authorId="0" shapeId="0" xr:uid="{00000000-0006-0000-0000-000003000000}">
      <text>
        <r>
          <rPr>
            <b/>
            <sz val="9"/>
            <color indexed="81"/>
            <rFont val="Tahoma"/>
            <family val="2"/>
          </rPr>
          <t>Fecha de la versión generada</t>
        </r>
      </text>
    </comment>
    <comment ref="H5" authorId="0" shapeId="0" xr:uid="{00000000-0006-0000-0000-000004000000}">
      <text>
        <r>
          <rPr>
            <b/>
            <sz val="9"/>
            <color indexed="81"/>
            <rFont val="Tahoma"/>
            <family val="2"/>
          </rPr>
          <t>Breve descripción del cambio realizado en la nueva versión</t>
        </r>
      </text>
    </comment>
    <comment ref="C10" authorId="0" shapeId="0" xr:uid="{00000000-0006-0000-0000-000005000000}">
      <text>
        <r>
          <rPr>
            <b/>
            <sz val="9"/>
            <color indexed="81"/>
            <rFont val="Tahoma"/>
            <family val="2"/>
          </rPr>
          <t>Indique el nombre del proceso al cual está asociada la meta</t>
        </r>
      </text>
    </comment>
    <comment ref="A12" authorId="0" shapeId="0" xr:uid="{00000000-0006-0000-0000-000006000000}">
      <text>
        <r>
          <rPr>
            <b/>
            <sz val="9"/>
            <color indexed="81"/>
            <rFont val="Tahoma"/>
            <family val="2"/>
          </rPr>
          <t>Incluya el número del objetivo estratégico, de acuerdo con lo adoptado en el Plan Estratégico Institucional</t>
        </r>
      </text>
    </comment>
    <comment ref="B12" authorId="0" shapeId="0" xr:uid="{00000000-0006-0000-0000-000007000000}">
      <text>
        <r>
          <rPr>
            <b/>
            <sz val="9"/>
            <color indexed="81"/>
            <rFont val="Tahoma"/>
            <family val="2"/>
          </rPr>
          <t>Incluya el objetivo estratégico, de acuerdo con lo adoptado en el Plan Estratégico Institucional, al cual se asocia la meta</t>
        </r>
      </text>
    </comment>
    <comment ref="D12" authorId="0" shapeId="0" xr:uid="{00000000-0006-0000-0000-000008000000}">
      <text>
        <r>
          <rPr>
            <b/>
            <sz val="9"/>
            <color indexed="81"/>
            <rFont val="Tahoma"/>
            <family val="2"/>
          </rPr>
          <t>Escriba el número de la meta, en orden consecutivo</t>
        </r>
      </text>
    </comment>
    <comment ref="E12" authorId="0" shapeId="0" xr:uid="{00000000-0006-0000-0000-000009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F12" authorId="0" shapeId="0" xr:uid="{00000000-0006-0000-0000-00000A000000}">
      <text>
        <r>
          <rPr>
            <b/>
            <sz val="9"/>
            <color indexed="81"/>
            <rFont val="Tahoma"/>
            <family val="2"/>
          </rPr>
          <t xml:space="preserve">Seleccione la opción que corresponda
</t>
        </r>
      </text>
    </comment>
    <comment ref="G12" authorId="0" shapeId="0" xr:uid="{00000000-0006-0000-0000-00000B000000}">
      <text>
        <r>
          <rPr>
            <b/>
            <sz val="9"/>
            <color indexed="81"/>
            <rFont val="Tahoma"/>
            <family val="2"/>
          </rPr>
          <t>Indique un nombre corto que refleje lo que pretende medir. 
Ej. Porcentaje de giros acumulados</t>
        </r>
      </text>
    </comment>
    <comment ref="H12" authorId="0" shapeId="0" xr:uid="{00000000-0006-0000-0000-00000C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 ref="I12" authorId="0" shapeId="0" xr:uid="{00000000-0006-0000-0000-00000D000000}">
      <text>
        <r>
          <rPr>
            <b/>
            <sz val="9"/>
            <color indexed="81"/>
            <rFont val="Tahoma"/>
            <family val="2"/>
          </rPr>
          <t>Valor inicial que se toma como referencia para comparar el avance de la meta. Es imporante indicar la magnitud, unidad de medida y la vigencia en la cual se obtuvo</t>
        </r>
      </text>
    </comment>
    <comment ref="J12" authorId="0" shapeId="0" xr:uid="{00000000-0006-0000-0000-00000E000000}">
      <text>
        <r>
          <rPr>
            <b/>
            <sz val="9"/>
            <color indexed="81"/>
            <rFont val="Tahoma"/>
            <family val="2"/>
          </rPr>
          <t>Indique el tipo de programación que corresponde: 
- Suma
- Constante
- Creciente
- Decreciente 
Este tipo depende de la forma en que se acumulan los resultados del indicador trimestralmente para la vigencia. Ver Manual PLE-PIN-M002</t>
        </r>
      </text>
    </comment>
    <comment ref="K12" authorId="0" shapeId="0" xr:uid="{00000000-0006-0000-0000-00000F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L12" authorId="0" shapeId="0" xr:uid="{00000000-0006-0000-0000-000010000000}">
      <text>
        <r>
          <rPr>
            <b/>
            <sz val="9"/>
            <color indexed="81"/>
            <rFont val="Tahoma"/>
            <family val="2"/>
          </rPr>
          <t xml:space="preserve">Indique la magnitud programada para el trimestre. </t>
        </r>
      </text>
    </comment>
    <comment ref="M12" authorId="0" shapeId="0" xr:uid="{00000000-0006-0000-0000-000011000000}">
      <text>
        <r>
          <rPr>
            <b/>
            <sz val="9"/>
            <color indexed="81"/>
            <rFont val="Tahoma"/>
            <family val="2"/>
          </rPr>
          <t xml:space="preserve">Indique la magnitud programada para el trimestre. </t>
        </r>
      </text>
    </comment>
    <comment ref="N12" authorId="0" shapeId="0" xr:uid="{00000000-0006-0000-0000-000012000000}">
      <text>
        <r>
          <rPr>
            <b/>
            <sz val="9"/>
            <color indexed="81"/>
            <rFont val="Tahoma"/>
            <family val="2"/>
          </rPr>
          <t xml:space="preserve">Indique la magnitud programada para el trimestre. </t>
        </r>
      </text>
    </comment>
    <comment ref="O12" authorId="0" shapeId="0" xr:uid="{00000000-0006-0000-0000-000013000000}">
      <text>
        <r>
          <rPr>
            <b/>
            <sz val="9"/>
            <color indexed="81"/>
            <rFont val="Tahoma"/>
            <family val="2"/>
          </rPr>
          <t xml:space="preserve">Indique la magnitud programada para el trimestre. </t>
        </r>
      </text>
    </comment>
    <comment ref="P12" authorId="0" shapeId="0" xr:uid="{00000000-0006-0000-0000-000014000000}">
      <text>
        <r>
          <rPr>
            <b/>
            <sz val="9"/>
            <color indexed="81"/>
            <rFont val="Tahoma"/>
            <family val="2"/>
          </rPr>
          <t>Indique la programación total de la vigencia. 
Debe ser coherente con la meta.</t>
        </r>
      </text>
    </comment>
    <comment ref="Q12" authorId="0" shapeId="0" xr:uid="{00000000-0006-0000-0000-000015000000}">
      <text>
        <r>
          <rPr>
            <b/>
            <sz val="9"/>
            <color indexed="81"/>
            <rFont val="Tahoma"/>
            <family val="2"/>
          </rPr>
          <t xml:space="preserve">Indique el tipo de indicador: 
- Eficancia 
- Eficiencia 
- Efectividad </t>
        </r>
      </text>
    </comment>
    <comment ref="R12" authorId="0" shapeId="0" xr:uid="{00000000-0006-0000-0000-000016000000}">
      <text>
        <r>
          <rPr>
            <b/>
            <sz val="9"/>
            <color indexed="81"/>
            <rFont val="Tahoma"/>
            <family val="2"/>
          </rPr>
          <t>Indique la evidencia a presentar del cumplimiento de la meta. Se debe redactar de forma concreta y coherente con la meta</t>
        </r>
      </text>
    </comment>
    <comment ref="S12" authorId="0" shapeId="0" xr:uid="{00000000-0006-0000-0000-000017000000}">
      <text>
        <r>
          <rPr>
            <b/>
            <sz val="9"/>
            <color indexed="81"/>
            <rFont val="Tahoma"/>
            <family val="2"/>
          </rPr>
          <t>Indique la herramienta o aplicativo donde reposa la información que da origen al entregable o en el que es posible contrastar o verificar la información de ser necesario.</t>
        </r>
      </text>
    </comment>
    <comment ref="T12" authorId="0" shapeId="0" xr:uid="{00000000-0006-0000-0000-000018000000}">
      <text>
        <r>
          <rPr>
            <b/>
            <sz val="9"/>
            <color indexed="81"/>
            <rFont val="Tahoma"/>
            <family val="2"/>
          </rPr>
          <t>Indique el área y grupo de trabajo (si se tiene), responsable de cumplir o ejecutar la meta</t>
        </r>
      </text>
    </comment>
    <comment ref="U12" authorId="0" shapeId="0" xr:uid="{00000000-0006-0000-0000-000019000000}">
      <text>
        <r>
          <rPr>
            <b/>
            <sz val="9"/>
            <color indexed="81"/>
            <rFont val="Tahoma"/>
            <family val="2"/>
          </rPr>
          <t>Indique el nombre de la dependencia responsable de reportar trimestralmente la meta a la OAP</t>
        </r>
      </text>
    </comment>
    <comment ref="V12" authorId="0" shapeId="0" xr:uid="{00000000-0006-0000-0000-00001A000000}">
      <text>
        <r>
          <rPr>
            <b/>
            <sz val="9"/>
            <color indexed="81"/>
            <rFont val="Tahoma"/>
            <family val="2"/>
          </rPr>
          <t>Indique la magnitud programada</t>
        </r>
      </text>
    </comment>
    <comment ref="W12" authorId="0" shapeId="0" xr:uid="{00000000-0006-0000-0000-00001B000000}">
      <text>
        <r>
          <rPr>
            <b/>
            <sz val="9"/>
            <color indexed="81"/>
            <rFont val="Tahoma"/>
            <family val="2"/>
          </rPr>
          <t>Indique la magnitud ejecutada. Corresponde al resultado de medir el indicador de la meta</t>
        </r>
      </text>
    </comment>
    <comment ref="X12" authorId="0" shapeId="0" xr:uid="{00000000-0006-0000-0000-00001C000000}">
      <text>
        <r>
          <rPr>
            <b/>
            <sz val="9"/>
            <color indexed="81"/>
            <rFont val="Tahoma"/>
            <family val="2"/>
          </rPr>
          <t>Es el resultado porcentual de dividir lo ejecutado vs. lo programado. En caso de sobre ejecución, el resultado máximo es el 100%</t>
        </r>
      </text>
    </comment>
    <comment ref="Y12" authorId="0" shapeId="0" xr:uid="{00000000-0006-0000-0000-00001D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Z12" authorId="0" shapeId="0" xr:uid="{00000000-0006-0000-0000-00001E000000}">
      <text>
        <r>
          <rPr>
            <b/>
            <sz val="9"/>
            <color indexed="81"/>
            <rFont val="Tahoma"/>
            <family val="2"/>
          </rPr>
          <t xml:space="preserve">Indicar el nombre concreto de la evidencia aportada. </t>
        </r>
      </text>
    </comment>
    <comment ref="AA12" authorId="0" shapeId="0" xr:uid="{00000000-0006-0000-0000-00001F000000}">
      <text>
        <r>
          <rPr>
            <b/>
            <sz val="9"/>
            <color indexed="81"/>
            <rFont val="Tahoma"/>
            <family val="2"/>
          </rPr>
          <t>Indique la magnitud programada</t>
        </r>
      </text>
    </comment>
    <comment ref="AB12" authorId="0" shapeId="0" xr:uid="{00000000-0006-0000-0000-000020000000}">
      <text>
        <r>
          <rPr>
            <b/>
            <sz val="9"/>
            <color indexed="81"/>
            <rFont val="Tahoma"/>
            <family val="2"/>
          </rPr>
          <t>Indique la magnitud ejecutada. Corresponde al resultado de medir el indicador de la meta</t>
        </r>
      </text>
    </comment>
    <comment ref="AC12" authorId="0" shapeId="0" xr:uid="{00000000-0006-0000-0000-000021000000}">
      <text>
        <r>
          <rPr>
            <b/>
            <sz val="9"/>
            <color indexed="81"/>
            <rFont val="Tahoma"/>
            <family val="2"/>
          </rPr>
          <t>Es el resultado porcentual de dividir lo ejecutado vs. lo programado. En caso de sobre ejecución, el resultado máximo es el 100%</t>
        </r>
      </text>
    </comment>
    <comment ref="AD12" authorId="0" shapeId="0" xr:uid="{00000000-0006-0000-0000-000022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E12" authorId="0" shapeId="0" xr:uid="{00000000-0006-0000-0000-000023000000}">
      <text>
        <r>
          <rPr>
            <b/>
            <sz val="9"/>
            <color indexed="81"/>
            <rFont val="Tahoma"/>
            <family val="2"/>
          </rPr>
          <t xml:space="preserve">Indicar el nombre concreto de la evidencia aportada. </t>
        </r>
      </text>
    </comment>
    <comment ref="AF12" authorId="0" shapeId="0" xr:uid="{00000000-0006-0000-0000-000024000000}">
      <text>
        <r>
          <rPr>
            <b/>
            <sz val="9"/>
            <color indexed="81"/>
            <rFont val="Tahoma"/>
            <family val="2"/>
          </rPr>
          <t>Indique la magnitud programada</t>
        </r>
      </text>
    </comment>
    <comment ref="AG12" authorId="0" shapeId="0" xr:uid="{00000000-0006-0000-0000-000025000000}">
      <text>
        <r>
          <rPr>
            <b/>
            <sz val="9"/>
            <color indexed="81"/>
            <rFont val="Tahoma"/>
            <family val="2"/>
          </rPr>
          <t>Indique la magnitud ejecutada. Corresponde al resultado de medir el indicador de la meta</t>
        </r>
      </text>
    </comment>
    <comment ref="AH12" authorId="0" shapeId="0" xr:uid="{00000000-0006-0000-0000-000026000000}">
      <text>
        <r>
          <rPr>
            <b/>
            <sz val="9"/>
            <color indexed="81"/>
            <rFont val="Tahoma"/>
            <family val="2"/>
          </rPr>
          <t>Es el resultado porcentual de dividir lo ejecutado vs. lo programado. En caso de sobre ejecución, el resultado máximo es el 100%</t>
        </r>
      </text>
    </comment>
    <comment ref="AI12" authorId="0" shapeId="0" xr:uid="{00000000-0006-0000-0000-000027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J12" authorId="0" shapeId="0" xr:uid="{00000000-0006-0000-0000-000028000000}">
      <text>
        <r>
          <rPr>
            <b/>
            <sz val="9"/>
            <color indexed="81"/>
            <rFont val="Tahoma"/>
            <family val="2"/>
          </rPr>
          <t xml:space="preserve">Indicar el nombre concreto de la evidencia aportada. </t>
        </r>
      </text>
    </comment>
    <comment ref="AK12" authorId="0" shapeId="0" xr:uid="{00000000-0006-0000-0000-000029000000}">
      <text>
        <r>
          <rPr>
            <b/>
            <sz val="9"/>
            <color indexed="81"/>
            <rFont val="Tahoma"/>
            <family val="2"/>
          </rPr>
          <t>Indique la magnitud programada</t>
        </r>
      </text>
    </comment>
    <comment ref="AL12" authorId="0" shapeId="0" xr:uid="{00000000-0006-0000-0000-00002A000000}">
      <text>
        <r>
          <rPr>
            <b/>
            <sz val="9"/>
            <color indexed="81"/>
            <rFont val="Tahoma"/>
            <family val="2"/>
          </rPr>
          <t>Indique la magnitud ejecutada. Corresponde al resultado de medir el indicador de la meta</t>
        </r>
      </text>
    </comment>
    <comment ref="AM12" authorId="0" shapeId="0" xr:uid="{00000000-0006-0000-0000-00002B000000}">
      <text>
        <r>
          <rPr>
            <b/>
            <sz val="9"/>
            <color indexed="81"/>
            <rFont val="Tahoma"/>
            <family val="2"/>
          </rPr>
          <t>Es el resultado porcentual de dividir lo ejecutado vs. lo programado. En caso de sobre ejecución, el resultado máximo es el 100%</t>
        </r>
      </text>
    </comment>
    <comment ref="AN12" authorId="0" shapeId="0" xr:uid="{00000000-0006-0000-0000-00002C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O12" authorId="0" shapeId="0" xr:uid="{00000000-0006-0000-0000-00002D000000}">
      <text>
        <r>
          <rPr>
            <b/>
            <sz val="9"/>
            <color indexed="81"/>
            <rFont val="Tahoma"/>
            <family val="2"/>
          </rPr>
          <t xml:space="preserve">Indicar el nombre concreto de la evidencia aportada. </t>
        </r>
      </text>
    </comment>
    <comment ref="AP12" authorId="0" shapeId="0" xr:uid="{00000000-0006-0000-0000-00002E000000}">
      <text>
        <r>
          <rPr>
            <b/>
            <sz val="9"/>
            <color indexed="81"/>
            <rFont val="Tahoma"/>
            <family val="2"/>
          </rPr>
          <t>Indique la magnitud total programada para la vigencia</t>
        </r>
      </text>
    </comment>
    <comment ref="AQ12" authorId="0" shapeId="0" xr:uid="{00000000-0006-0000-0000-00002F000000}">
      <text>
        <r>
          <rPr>
            <b/>
            <sz val="9"/>
            <color indexed="81"/>
            <rFont val="Tahoma"/>
            <family val="2"/>
          </rPr>
          <t xml:space="preserve">Indique la magnitud ejecutada acumulada para la vigencia </t>
        </r>
      </text>
    </comment>
    <comment ref="AR12" authorId="0" shapeId="0" xr:uid="{00000000-0006-0000-0000-000030000000}">
      <text>
        <r>
          <rPr>
            <b/>
            <sz val="9"/>
            <color indexed="81"/>
            <rFont val="Tahoma"/>
            <family val="2"/>
          </rPr>
          <t>Es el resultado porcentual de dividir lo ejecutado vs. lo programado. En caso de sobre ejecución, el resultado máximo es el 100%</t>
        </r>
      </text>
    </comment>
    <comment ref="AS12" authorId="0" shapeId="0" xr:uid="{00000000-0006-0000-0000-000031000000}">
      <text>
        <r>
          <rPr>
            <b/>
            <sz val="9"/>
            <color indexed="81"/>
            <rFont val="Tahoma"/>
            <family val="2"/>
          </rPr>
          <t>Es la descripción detallada de los avances y logros obtenidos con la ejecución de la meta acumulados para la vigencia</t>
        </r>
      </text>
    </comment>
    <comment ref="E28" authorId="0" shapeId="0" xr:uid="{00000000-0006-0000-0000-000032000000}">
      <text>
        <r>
          <rPr>
            <b/>
            <sz val="9"/>
            <color indexed="81"/>
            <rFont val="Tahoma"/>
            <family val="2"/>
          </rPr>
          <t>Promedio obtenido para el periodo x 80%</t>
        </r>
      </text>
    </comment>
    <comment ref="E36" authorId="0" shapeId="0" xr:uid="{00000000-0006-0000-0000-000033000000}">
      <text>
        <r>
          <rPr>
            <b/>
            <sz val="9"/>
            <color indexed="81"/>
            <rFont val="Tahoma"/>
            <family val="2"/>
          </rPr>
          <t>Promedio obtenido en las metas transversales para el periodo x 20%</t>
        </r>
      </text>
    </comment>
    <comment ref="E37" authorId="0" shapeId="0" xr:uid="{00000000-0006-0000-0000-000034000000}">
      <text>
        <r>
          <rPr>
            <b/>
            <sz val="9"/>
            <color indexed="81"/>
            <rFont val="Tahoma"/>
            <family val="2"/>
          </rPr>
          <t>Sumatoria del total de metas técnicas y metas transversales</t>
        </r>
      </text>
    </comment>
  </commentList>
</comments>
</file>

<file path=xl/sharedStrings.xml><?xml version="1.0" encoding="utf-8"?>
<sst xmlns="http://schemas.openxmlformats.org/spreadsheetml/2006/main" count="491" uniqueCount="258">
  <si>
    <r>
      <rPr>
        <b/>
        <sz val="14"/>
        <rFont val="Calibri Light"/>
        <family val="2"/>
        <scheme val="major"/>
      </rPr>
      <t>FORMULACIÓN Y SEGUIMIENTO PLANES DE GESTIÓN NIVEL LOCAL</t>
    </r>
    <r>
      <rPr>
        <b/>
        <sz val="11"/>
        <color theme="1"/>
        <rFont val="Calibri Light"/>
        <family val="2"/>
        <scheme val="major"/>
      </rPr>
      <t xml:space="preserve">
ALCALDÍA LOCAL DE SANTA FE</t>
    </r>
  </si>
  <si>
    <r>
      <rPr>
        <b/>
        <sz val="11"/>
        <color theme="1"/>
        <rFont val="Calibri Light"/>
        <family val="2"/>
        <scheme val="major"/>
      </rPr>
      <t xml:space="preserve">Código Formato: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6
</t>
    </r>
    <r>
      <rPr>
        <b/>
        <sz val="11"/>
        <color theme="1"/>
        <rFont val="Calibri Light"/>
        <family val="2"/>
        <scheme val="major"/>
      </rPr>
      <t xml:space="preserve">Vigencia desde: </t>
    </r>
    <r>
      <rPr>
        <sz val="11"/>
        <color theme="1"/>
        <rFont val="Calibri Light"/>
        <family val="2"/>
        <scheme val="major"/>
      </rPr>
      <t xml:space="preserve">23 de enero de 2023
</t>
    </r>
    <r>
      <rPr>
        <b/>
        <sz val="11"/>
        <color theme="1"/>
        <rFont val="Calibri Light"/>
        <family val="2"/>
        <scheme val="major"/>
      </rPr>
      <t xml:space="preserve">Caso HOLA: </t>
    </r>
    <r>
      <rPr>
        <sz val="11"/>
        <color theme="1"/>
        <rFont val="Calibri Light"/>
        <family val="2"/>
        <scheme val="major"/>
      </rPr>
      <t>291736</t>
    </r>
  </si>
  <si>
    <t>VIGENCIA DE LA PLANEACIÓN 2025</t>
  </si>
  <si>
    <t>CONTROL DE CAMBIOS</t>
  </si>
  <si>
    <t>VERSIÓN</t>
  </si>
  <si>
    <t>FECHA</t>
  </si>
  <si>
    <t>DESCRIPCIÓN DE LA MODIFICACIÓN</t>
  </si>
  <si>
    <t>28 de enero de 2025</t>
  </si>
  <si>
    <t>Publicación del plan de gestión aprobado. Caso HOLA:  115959</t>
  </si>
  <si>
    <t>PLAN ESTRATÉGICO INSTITUCIONAL</t>
  </si>
  <si>
    <t>PROCESO</t>
  </si>
  <si>
    <t>META</t>
  </si>
  <si>
    <t>INDICADOR</t>
  </si>
  <si>
    <t>RESULTADO</t>
  </si>
  <si>
    <t>I TRIMESTRE</t>
  </si>
  <si>
    <t>II TRIMESTRE</t>
  </si>
  <si>
    <t>III TRIMESTRE</t>
  </si>
  <si>
    <t>IV TRIMESTRE</t>
  </si>
  <si>
    <t>SEGUIMIENTO ACUMULADO PLAN GESTIÓN</t>
  </si>
  <si>
    <t>No OE</t>
  </si>
  <si>
    <t>OBJETIVO ESTRATÉGICO</t>
  </si>
  <si>
    <t xml:space="preserve">No. Meta </t>
  </si>
  <si>
    <t>META PLAN DE GESTIÓN VIGENCIA</t>
  </si>
  <si>
    <t>TIPO DE META</t>
  </si>
  <si>
    <t>NOMBRE DEL INDICADOR</t>
  </si>
  <si>
    <t>FÓRMULA DEL INDICADOR</t>
  </si>
  <si>
    <t>LÍNEA BASE</t>
  </si>
  <si>
    <t>TIPO DE PROGRAMACIÓN</t>
  </si>
  <si>
    <t>UNIDAD DE MEDIDA</t>
  </si>
  <si>
    <t>I TRI</t>
  </si>
  <si>
    <t>II TRI</t>
  </si>
  <si>
    <t>III TRI</t>
  </si>
  <si>
    <t>IV TRI</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</si>
  <si>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</si>
  <si>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</si>
  <si>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</si>
  <si>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</si>
  <si>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</si>
  <si>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</si>
  <si>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</si>
  <si>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</si>
  <si>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</si>
  <si>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</si>
  <si>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 xml:space="preserve">EVIDENCIA </t>
  </si>
  <si>
    <t>Fortalecer la articulación de la administración pública central y local para una gestión local y policiva más efectiva y transparente.</t>
  </si>
  <si>
    <t>Gestión Pública Territorial Local</t>
  </si>
  <si>
    <t>1</t>
  </si>
  <si>
    <t>Alcanzar el 40% de avance del total de las metas proyecto programadas del Plan de Desarrollo Local de la vigencia, al 30 de septiembre de 2025</t>
  </si>
  <si>
    <t>Gestión</t>
  </si>
  <si>
    <t>Porcentaje de avance de las metas proyecto del Plan de Desarrollo Local en la vigencia 2025</t>
  </si>
  <si>
    <t>Sumatoria total del porcentaje de avance de las metas proyecto programadas en el 2025  / Numero total de metas proyectos programadas del PDL en el 2025.
NOTA: El porcentaje máximo de avance es hasta el 100%</t>
  </si>
  <si>
    <t>39,62% (Con corte a 30 de septiembre de 2021)</t>
  </si>
  <si>
    <t>Creciente</t>
  </si>
  <si>
    <t>Porcentaje</t>
  </si>
  <si>
    <t>Eficacia</t>
  </si>
  <si>
    <t>Reporte trimestral de avance del Plan de Desarrollo Local - PDL</t>
  </si>
  <si>
    <t>SEGPLAN  - Reporte plan de acción componente de inversión</t>
  </si>
  <si>
    <t>Alcaldía Local -  Gestión del Desarrollo, Administrativa y Financiera</t>
  </si>
  <si>
    <t>Dirección para la Gestión del Desarrollo Local</t>
  </si>
  <si>
    <t>No Programada</t>
  </si>
  <si>
    <t>La meta alcanzó un 0% del programado para la vigencia.
Meta No Programada para el Trimestre I.</t>
  </si>
  <si>
    <t>Propiciar la revolución del servicio público con criterios de calidad, calidez, eficacia, oportunidad, sostenibilidad y transformación digital.</t>
  </si>
  <si>
    <t>Gestión Corporativa Institucional</t>
  </si>
  <si>
    <t>2</t>
  </si>
  <si>
    <t>Girar mínimo el 68%  del presupuesto comprometido constituido como obligaciones por pagar de la vigencia 2024</t>
  </si>
  <si>
    <t>Porcentaje de giros acumulados de obligaciones por pagar de la vigencia 2024</t>
  </si>
  <si>
    <t>(Giros acumulados obligaciones por pagar de la vigencia 2024/Presupuesto comprometido constituido como obligaciones por pagar de la vigencia 2024)*100</t>
  </si>
  <si>
    <t>76%. (Corte a 31 de diciembre de 2023)</t>
  </si>
  <si>
    <t>Reporte seguimiento mensual consolidado</t>
  </si>
  <si>
    <t>BOGDATA</t>
  </si>
  <si>
    <t>Alcaldía Local -  Gestión del Desarrollo, Adminsitrativa y Financiera</t>
  </si>
  <si>
    <t>Se superó la meta programada para el 1er trimestre</t>
  </si>
  <si>
    <t>Reporte ejecución Bogdata corte 31-03-2025</t>
  </si>
  <si>
    <t>La meta alcanzó un 45,37% del programado para la vigencia.</t>
  </si>
  <si>
    <t>3</t>
  </si>
  <si>
    <t>Girar mínimo el 65% del presupuesto comprometido constituido como obligaciones por pagar de la vigencia 2023 y anteriores</t>
  </si>
  <si>
    <t>Porcentaje de giros acumulados de obligaciones por pagar de la vigencia 2023 y anteriores</t>
  </si>
  <si>
    <t>(Giros acumulados obligaciones por pagar de la vigencia 2023 y anteriores/Presupuesto comprometido constituido como obligaciones por pagar de la vigencia 2023 y anteriores)*100</t>
  </si>
  <si>
    <t>62% (Corte a 31 de diciembre de 2023)</t>
  </si>
  <si>
    <t>No se cumple con la meta programada para el 1er trimestre</t>
  </si>
  <si>
    <t>La meta alcanzó un 16,97% del programado para la vigencia.</t>
  </si>
  <si>
    <t>4</t>
  </si>
  <si>
    <t>Comprometer mínimo el 97% del presupuesto de inversión directa de la vigencia</t>
  </si>
  <si>
    <t>Porcentaje de compromiso del presupuesto de inversión directa de la vigencia 2025</t>
  </si>
  <si>
    <t>(Valor de RP de inversión directa de la vigencia  / Valor total del presupuesto de inversión directa de la Vigencia)*100</t>
  </si>
  <si>
    <t>95.94% (Corte a 31 de diciembre de 2021)</t>
  </si>
  <si>
    <t>Se observa que no se ha alcanzado el porcentaje de cumplimiento acordado para el primer trimestre del Plan de Gestión. Este retraso en la ejecución se debe a la falta de contratación de los equipos de trabajo y formulación.</t>
  </si>
  <si>
    <t>Reporte de la  ejecución presupuestal de Bogdata corte 31-03-2025- Inversión directa</t>
  </si>
  <si>
    <t>La meta alcanzó un 13,94% del programado para la vigencia.</t>
  </si>
  <si>
    <t>5</t>
  </si>
  <si>
    <t>Girar mínimo el 51% del presupuesto total  disponible de inversión directa de la vigencia</t>
  </si>
  <si>
    <t>Porcentaje de giros acumulados de inversión directa de la vigencia</t>
  </si>
  <si>
    <t>(Giros acumulados de inversión directa de la vigencia/Presupuesto disponible de inversión directa de la vigencia)*100</t>
  </si>
  <si>
    <t>57.24% (Corte a 31 de diciembre de 2021)</t>
  </si>
  <si>
    <t>Los giros son muy bajos debido a que, actualmente, no se ha iniciado el proceso de contratación por la falta de equipos de trabajo. Además, muchas de las modalidades necesarias para avanzar en los proyectos de inversión aún no han sido formuladas ni contratadas.</t>
  </si>
  <si>
    <t>La meta alcanzó un 3,80% del programado para la vigencia.</t>
  </si>
  <si>
    <t>6</t>
  </si>
  <si>
    <t>Lograr que el 97% de los contratos registrados en SIPSE-Local se encuentren dentro del sistema en estado “ejecución”</t>
  </si>
  <si>
    <t>Porcentaje de contratos en estado ejecución registrados en SIPSE Local</t>
  </si>
  <si>
    <t>(Número de contratos registrados en SIPSE Local en estado ejecución /Número total de contratos registrados en SECOP en estado En ejecucion o Firmado)*100%
Nota: No se tendrán en cuenta los procesos registrados en SIPSE susceptibles a cambio de base de datos y que no se puedan registrar y una vez se cuente con la debida justificación tramitada por el FDL</t>
  </si>
  <si>
    <t>93,63% (Corte a 31 diciembre 2023)</t>
  </si>
  <si>
    <t>Constante</t>
  </si>
  <si>
    <t>SIPSE LOCAL</t>
  </si>
  <si>
    <t>Teniendo en cuenta el porcentaje de contratos registrados en estado de ejecución a 31/03/2025, y haciendo la comparativa frente al porcentaje que se planteo como meta, después de recopilar y analizar los datos relacionados a la localidad, se dialogara con los representantes de SIPSE de cada una de ellas para revisar, plantear y ejecutar mesas de trabajo cuyos objetivos sean aumentar las cifras obtenidas, actualizar la información correctamente, logar un porcentaje de cumplimiento igual o superior al de la meta asignada y dar alcance al análisis de la información reportada en caso de tener diferencias y/o solicitar aclaraciones en los datos obtenidos.</t>
  </si>
  <si>
    <t>Presentacion "Porcentaje de diferencia secop vs sipse"</t>
  </si>
  <si>
    <t>La meta alcanzó un 9,02% del programado para la vigencia.</t>
  </si>
  <si>
    <t>7</t>
  </si>
  <si>
    <t xml:space="preserve">Registrar el avance del 100% de las metas de los proyectos de inversión de la vigencia 2025, en el Módulo de proyectos de SIPSE LOCAL </t>
  </si>
  <si>
    <t>Retadora (mejora)</t>
  </si>
  <si>
    <t>Porcentaje de registro de avance de las metas de los proyectos de inversión de la vigencia 2025,  en el Módulo de proyectos de SIPSE LOCAL</t>
  </si>
  <si>
    <t>(Número de metas con avances registrados en el periodo de los Proyectos de inversión de la vigencia 2025,  en el Módulo de proyectos de SIPSE LOCAL / Número total de metas de los Proyectos de inversión de la vigencia 2025)*100%</t>
  </si>
  <si>
    <t>N/A</t>
  </si>
  <si>
    <t>Se registró avance cualitativo al 4% de las metas establecidas para la vigencia</t>
  </si>
  <si>
    <t>La base de las metas que se tuvieron en cuenta, parte del Plan Operativo Anual de Inversiones 2025, aprobado para la localidad.
Las metas con reporte de avance se extraen del reporte generado por la herramienta SIPSE, a traves de la sección de: Reportes/Proyectos/Seguimiento-Meta-Proyecto.
Como evidencia desde la DGDL se descargo cada uno de los reportes de los proyectos de inversión vigentes para 2025.</t>
  </si>
  <si>
    <t>La meta alcanzó un 4,10% del programado para la vigencia.</t>
  </si>
  <si>
    <t>Inspección, Vigilancia y Control</t>
  </si>
  <si>
    <t>8</t>
  </si>
  <si>
    <t>Realizar 14.850 impulsos procesales (avocar, rechazar, enviar al competente y todo lo que derive del desarrollo de la actuación) sobre las actuaciones de policía que se encuentran a cargo de las inspecciones de policía</t>
  </si>
  <si>
    <t>Expedientes a cargo de las inspecciones de policía impulsados</t>
  </si>
  <si>
    <t>Número de expedientes a cargo de las inspecciones de policía impulsados</t>
  </si>
  <si>
    <t>Resultados a 31 de diciembre de 2024</t>
  </si>
  <si>
    <t>Suma</t>
  </si>
  <si>
    <t>Reporte de seguimiento de impulsos procesales</t>
  </si>
  <si>
    <t>Aplicativo ARCO</t>
  </si>
  <si>
    <t>Alcaldía Local -  Gestión Policiva</t>
  </si>
  <si>
    <t>Dirección para la Gestión Policiva</t>
  </si>
  <si>
    <t xml:space="preserve">12.484 expedientes a cargo de las inspecciones de policía impulsados </t>
  </si>
  <si>
    <t>Memorando 20252200137553 Seguimiento a metas locales Planes de Gestión PRIMER Trimestre 2025 DGP</t>
  </si>
  <si>
    <t>La meta alcanzó un 84,07% del programado para la vigencia.</t>
  </si>
  <si>
    <t>9</t>
  </si>
  <si>
    <t>Proferir 3.600 fallos de fondo en primera instancia sobre las actuaciones de policía que se encuentran a cargo de las inspecciones de policía</t>
  </si>
  <si>
    <t>Fallos de fondo en primera instancia proferidos</t>
  </si>
  <si>
    <t>Número de fallos de fondo en primera instancia proferidos</t>
  </si>
  <si>
    <t>Reporte de seguimiento de fallos de fondo de actuaciones de policía</t>
  </si>
  <si>
    <t xml:space="preserve">2.262 fallos de fondo en primera instancia proferidos </t>
  </si>
  <si>
    <t>La meta alcanzó un 62,83% del programado para la vigencia.</t>
  </si>
  <si>
    <t>10</t>
  </si>
  <si>
    <t>Terminar (archivar) 30 actuaciones administrativas activas</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</si>
  <si>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</si>
  <si>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</si>
  <si>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</si>
  <si>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</si>
  <si>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t>
  </si>
  <si>
    <t xml:space="preserve">0 actuaciones administrativas terminadas (archivadas) </t>
  </si>
  <si>
    <t>La meta alcanzó un 0,00% del programado para la vigencia.</t>
  </si>
  <si>
    <t>11</t>
  </si>
  <si>
    <t>Terminar 11 actuaciones administrativas en primera instancia</t>
  </si>
  <si>
    <t>Actuaciones administrativas terminadas hasta la primera instancia</t>
  </si>
  <si>
    <t>Número de actuaciones administrativas terminadas hasta la primera instancia</t>
  </si>
  <si>
    <t>Actuaciones administrativas terminadas por vía gubernativa</t>
  </si>
  <si>
    <t xml:space="preserve">0 actuaciones Administrativa terminada hasta la primera instancia </t>
  </si>
  <si>
    <t>12</t>
  </si>
  <si>
    <t>Realizar 362 operativos de inspección, vigilancia y control en materia de integridad del espacio público</t>
  </si>
  <si>
    <t>Acciones de control u operativos en materia de  integridad del espacio público</t>
  </si>
  <si>
    <t>Número de acciones de control u operativos en materia de  integridad del espacio público</t>
  </si>
  <si>
    <t>Acciones de control u operativos</t>
  </si>
  <si>
    <t>Formatos de evidencia de reunión diligenciados de los operativos realizados en materia de integridad del espacio público</t>
  </si>
  <si>
    <t>Registros de operativos Alcaldía Local</t>
  </si>
  <si>
    <t>La meta  programada es realizar  31 operativos de espacio publico, para este trimestre se ejecutaron 141 operativos, lo que sobrepaso el porcentaje  programado</t>
  </si>
  <si>
    <t xml:space="preserve">ACTAS DE OPERATIVOS </t>
  </si>
  <si>
    <t>La meta alcanzó un 38,95% del programado para la vigencia.</t>
  </si>
  <si>
    <t>13</t>
  </si>
  <si>
    <t>Realizar 161 operativos de inspección, vigilancia y control en materia de actividad económica</t>
  </si>
  <si>
    <t>Acciones de control u operativos en materia de actividad económica realizadas</t>
  </si>
  <si>
    <t>Número de acciones de control u operativos en materia de actividad económica realizadas</t>
  </si>
  <si>
    <t>Formatos de evidencia de reunión diligenciados de los operativos realizados en materia de actividad económica</t>
  </si>
  <si>
    <t>La meta  programada es realizar  29 operativos en materia de actividad economica, para este trimestre se realizaron 54 operativos, lo que sobrepaso el porcentaje  programado.</t>
  </si>
  <si>
    <t>La meta alcanzó un 33,54% del programado para la vigencia.</t>
  </si>
  <si>
    <t>14</t>
  </si>
  <si>
    <t>Realizar 40 operativos de inspección, vigilancia y control para dar cumplimiento a los fallos de cerros orientales</t>
  </si>
  <si>
    <t>Acciones de control u operativos para el cumplimiento de los fallos de cerros orientales realizadas</t>
  </si>
  <si>
    <t>Número de acciones de control u operativos para el cumplimiento de los fallos de cerros orientales realizadas</t>
  </si>
  <si>
    <t>Formatos de evidencia de reunión diligenciados de los operativos realizados en materia de fallos de cerros orientales</t>
  </si>
  <si>
    <t>La meta  programada es realizar  06 operativos en cerros orientales para este trimestre se realizaron 12 operativos.Cumpliendo asi lo programado en un 200%. Lo anterior en virtud al cumplimiento de la accion popular 25000232500020050066203.</t>
  </si>
  <si>
    <t>La meta alcanzó un 30,00% del programado para la vigencia.</t>
  </si>
  <si>
    <t>15</t>
  </si>
  <si>
    <t>Realizar 40 operativos de inspección, vigilancia y control en materia de actividad ambiental</t>
  </si>
  <si>
    <t>Acciones de control u operativos en materia de actividad ambiental realizadas</t>
  </si>
  <si>
    <t>Número de acciones de control u operativos en materia de actividad ambiental realizadas</t>
  </si>
  <si>
    <t>Formatos de evidencia de reunión diligenciados de los operativos realizados en materia de actividad ambiental</t>
  </si>
  <si>
    <t>Para el periodo reportado entre enero y marzo del 2023, se cuenta con un total de 9 actividades vinculadas al cumplimiento de esta meta.</t>
  </si>
  <si>
    <t>La meta alcanzó un 22,50% del programado para la vigencia.</t>
  </si>
  <si>
    <t>Total metas técnicas (80%)</t>
  </si>
  <si>
    <t>Planeación institucional</t>
  </si>
  <si>
    <t>MT1</t>
  </si>
  <si>
    <t>Obtener una calificación semestral del 80% en la medición de desempeño ambiental de acuerdo a los criterios establecidos para el Sistema de Gestión Ambiental.</t>
  </si>
  <si>
    <t>Sostenibilidad del sistema de gestión</t>
  </si>
  <si>
    <t>Porcentaje de cumplimiento de los criteros ambientales</t>
  </si>
  <si>
    <t>Número de criterios ambientales cumplidos / Número total de criterios ambientales establecidos * 100</t>
  </si>
  <si>
    <t>80% meta 2024</t>
  </si>
  <si>
    <t>Porcentaje de cumplimiento de los criterios ambientales</t>
  </si>
  <si>
    <t xml:space="preserve">No programada </t>
  </si>
  <si>
    <t xml:space="preserve">Reporte de cumplimiento porcentual de los criterios ambientales </t>
  </si>
  <si>
    <t>Herramienta de medición del cumplimiento de criterios ambientales OAP</t>
  </si>
  <si>
    <t>Alcaldía Local</t>
  </si>
  <si>
    <t>Oficina Asesora de Planeación</t>
  </si>
  <si>
    <t xml:space="preserve">Promover la transparencia, la integridad y la participación en la gestión pública, para mejorar la gobernabilidad democrática distrital y local. </t>
  </si>
  <si>
    <t>Comunicación estratégica</t>
  </si>
  <si>
    <t>MT2</t>
  </si>
  <si>
    <t>Mantener el 100% de la información de la página Web actualizada, de acuerdo a lo establecido en la Resolución 1519 de 2020 de MINTIC</t>
  </si>
  <si>
    <t>Porcentaje de cumplimiento en la actualización de la información publicada en la página web</t>
  </si>
  <si>
    <t>(No. de requisitos cumplidos de la Resolución 1519 de 2020 de MINTIC relacionados con la actualización de la información publicada en la página web / No total de requisitos de la Resolución 1519 de 2020 de MINTIC de publicación de la información) X 100</t>
  </si>
  <si>
    <t>100% meta 2024</t>
  </si>
  <si>
    <t xml:space="preserve">Constante </t>
  </si>
  <si>
    <t>No programada</t>
  </si>
  <si>
    <t xml:space="preserve">Eficacia </t>
  </si>
  <si>
    <t>Reporte de actualización de la información en la página web de la alcaldía local</t>
  </si>
  <si>
    <t>Página Web Alcaldía Local</t>
  </si>
  <si>
    <t>Alcaldía local</t>
  </si>
  <si>
    <t>Oficina Asesora de Comunicaciones</t>
  </si>
  <si>
    <t>MT3</t>
  </si>
  <si>
    <t xml:space="preserve">Realizar dos jornadas de capacitación o entrenamiento por parte de los promotores de mejora sobre el Sistema de Gestión y/o los procesos, dirigidas al personal de planta y contratistas para el fortalecimiento del Modelo Integrado de Planeación y Gestión. </t>
  </si>
  <si>
    <t>Jornadas de capacitación sobre el Sistema de Gestión realizadas</t>
  </si>
  <si>
    <t xml:space="preserve">Número de jornadas de capacitación sobre el Sistema de Gestión realizadas </t>
  </si>
  <si>
    <t>2 jornadas en 2024</t>
  </si>
  <si>
    <t>Registro de asistencia y presentación realizada (o estrategia desarrollada)</t>
  </si>
  <si>
    <t>Servicio a la ciudadanía</t>
  </si>
  <si>
    <t>MT4</t>
  </si>
  <si>
    <t>Dar respuesta al 100% de los requerimientos ciudadanos asignados a las Alcaldías Locales con corte a 31 de diciembre de 2024 tipificadas como Derechos de Petición registradas en el aplicativo Bogotá Te Escucha y gestor documental ORFEO</t>
  </si>
  <si>
    <t xml:space="preserve">Porcentaje de requerimientos ciudadanos con respuesta definitiva </t>
  </si>
  <si>
    <t>(No. de respuestas efectuadas / No. requerimientos instaurados antes del 31 de diciembre 2024 pendientes por gestionar) X 100</t>
  </si>
  <si>
    <t>Peticiones pendientes por gestionar al 31 de diciembre de  2024</t>
  </si>
  <si>
    <t>Porcentaje de requerimientos ciudadanos con respuesta definitiva</t>
  </si>
  <si>
    <t>Reporte de peticiones ciudadanas gestionadas  (con respuesta definitiva o traslado por competencia)</t>
  </si>
  <si>
    <t xml:space="preserve">Reporte Sistema Distrital de Gestión de Peticiones Ciudadanas - Bogotá te  Escucha </t>
  </si>
  <si>
    <t>Subsecretaría de Gestión Institucional - Servicio de Atención a la Ciudadanía</t>
  </si>
  <si>
    <t>Se dió respuesta a 28 de 28 requerimientos ciudadanos asignados a la Alcaldía Local con corte a 31 de diciembre de 2024 registradas y tipificadas como Derechos de Petición en el aplicativo Bogotá te Escucha y gestor documental ORFEO.</t>
  </si>
  <si>
    <t>Reporte SGI-SAC de seguimiento a requerimientos ciudadanos por dependencia</t>
  </si>
  <si>
    <t>La meta alcanzó un 100% del programado para la vigencia.</t>
  </si>
  <si>
    <t>MT5</t>
  </si>
  <si>
    <t>Gestionar oportunamente el 100% de los requerimientos  que se tipifiquen como derecho de petición ciudadano en los aplicativos Bogotá Te Escucha y  ORFEO, que  sean asignados a las Alcaldías Locales durante la vigencia 2025.</t>
  </si>
  <si>
    <t>Porcentaje de requerimientos ciudadanos  gestionados dentro del término de ley.</t>
  </si>
  <si>
    <t>(No. de peticiones gestionadas en los terminos de ley / No. Requerimientos recibidos en la vigencia 2025 que deben tener respuesta) X 100</t>
  </si>
  <si>
    <t xml:space="preserve">Eficiencia </t>
  </si>
  <si>
    <t>Reporte de peticiones ciudadanas gestionadas en los términos de ley (con respuesta definitiva o traslado por competencia)</t>
  </si>
  <si>
    <t xml:space="preserve">Reporte Sistema Distrital de Gestión de Peticiones Ciudadanas - Bogotá Te  Escucha </t>
  </si>
  <si>
    <t>Gerencia de TIC</t>
  </si>
  <si>
    <t>MT6</t>
  </si>
  <si>
    <t>Contar con una matriz de activos de información de la Alcaldía Local, en el formato GDI-TIC-F032, aprobada por la Dirección de Tecnologías e Información</t>
  </si>
  <si>
    <t>Matriz de activos de información aprobada por la Dirección de Tecnologías e Información</t>
  </si>
  <si>
    <t>Número de matrices de activos de información aprobadas</t>
  </si>
  <si>
    <t>No Aplica</t>
  </si>
  <si>
    <t>Catálogo de componentes de Información</t>
  </si>
  <si>
    <t>Dirección de Tecnologías e Información</t>
  </si>
  <si>
    <t>MT7</t>
  </si>
  <si>
    <t>Contar con una matriz de riesgos de seguridad de la información de la Alcaldía Local, en el formato GDI-TIC-F042, aprobada por la Dirección de Tecnologías e Información</t>
  </si>
  <si>
    <t>Matriz de matriz de riesgos de seguridad de la información aprobada por la Dirección de Tecnologías e Información</t>
  </si>
  <si>
    <t>Número de matrices de riesgos de seguridad de la información aprobadas</t>
  </si>
  <si>
    <t>Matriz de riesgos de seguridad de la información aprobada por la Dirección de Tecnologías e Información</t>
  </si>
  <si>
    <t>Matriz de activos de información</t>
  </si>
  <si>
    <t>Total metas transversales (20%)</t>
  </si>
  <si>
    <t xml:space="preserve">Total plan de gestión </t>
  </si>
  <si>
    <t>16 de abril de 2025</t>
  </si>
  <si>
    <t>Se gestionó oportunamente 68 de 80 requerimientos tipificados como derecho de petición ciudadano en los aplicativos Bogotá Te Escucha y ORFEO asignados.</t>
  </si>
  <si>
    <t>La meta alcanzó un 21,25% del programado para la vigencia.</t>
  </si>
  <si>
    <t>Para el primer trimestre de la vigencia 2025, el Plan de Gestión de la Alcaldia local de Santa Fe  alcanzó un nivel de desempeño del 72,91% y 32,99% acumulado para la vigencia.</t>
  </si>
  <si>
    <t>26 de mayo de 2025</t>
  </si>
  <si>
    <t>Se realiza ajuste sobre la ejecución de las Metas Transversales 4 y 5 por alcance realizado al reporte generado por la Subsecretaría de Gestión Institucional - Grupo de Servicio de Atención a la Ciudadanía a través de memorando 20254600193883.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</si>
</sst>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
    <numFmt numFmtId="165" formatCode="0.0"/>
  </numFmts>
  <fonts count="16" x14ac:knownFonts="1">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sz val="11"/>
      <color theme="1"/>
      <name val="Calibri"/>
      <family val="2"/>
      <scheme val="minor"/>
    </font>
    <font>
      <sz val="11"/>
      <color rgb="FF0070C0"/>
      <name val="Calibri Light"/>
      <family val="2"/>
      <scheme val="maj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2"/>
      <color rgb="FF0070C0"/>
      <name val="Calibri Light"/>
      <family val="2"/>
      <scheme val="major"/>
    </font>
    <font>
      <b/>
      <sz val="14"/>
      <name val="Calibri Light"/>
      <family val="2"/>
      <scheme val="major"/>
    </font>
    <font>
      <b/>
      <sz val="9"/>
      <color indexed="81"/>
      <name val="Tahoma"/>
      <family val="2"/>
    </font>
    <font>
      <sz val="9"/>
      <color indexed="81"/>
      <name val="Tahoma"/>
      <family val="2"/>
    </font>
    <font>
      <sz val="11"/>
      <color rgb="FF000000"/>
      <name val="Calibri Light"/>
      <family val="2"/>
      <scheme val="major"/>
    </font>
    <font>
      <sz val="11"/>
      <color rgb="FF000000"/>
      <name val="Aptos Display"/>
      <family val="2"/>
    </font>
  </fonts>
  <fills count="11">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9"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cellStyleXfs>
  <cellXfs count="124">
    <xf numFmtId="0" fontId="0" fillId="0" borderId="0" xfId="0"/>
    <xf numFmtId="0" fontId="1" fillId="0" borderId="0" xfId="0" applyFont="1"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9" fontId="8" fillId="2" borderId="1" xfId="1" applyFont="1" applyFill="1" applyBorder="1" applyAlignment="1">
      <alignment wrapText="1"/>
    </xf>
    <xf numFmtId="0" fontId="8" fillId="0" borderId="0" xfId="0" applyFont="1" applyAlignment="1">
      <alignment wrapText="1"/>
    </xf>
    <xf numFmtId="0" fontId="6" fillId="3" borderId="1" xfId="0" applyFont="1" applyFill="1" applyBorder="1" applyAlignment="1">
      <alignment wrapText="1"/>
    </xf>
    <xf numFmtId="0" fontId="10" fillId="3" borderId="1" xfId="0" applyFont="1" applyFill="1" applyBorder="1" applyAlignment="1">
      <alignment wrapText="1"/>
    </xf>
    <xf numFmtId="9" fontId="10" fillId="3" borderId="1" xfId="0" applyNumberFormat="1" applyFont="1" applyFill="1" applyBorder="1" applyAlignment="1">
      <alignment wrapText="1"/>
    </xf>
    <xf numFmtId="0" fontId="7" fillId="3" borderId="1" xfId="0" applyFont="1" applyFill="1" applyBorder="1"/>
    <xf numFmtId="0" fontId="7" fillId="3" borderId="1" xfId="0" applyFont="1" applyFill="1" applyBorder="1" applyAlignment="1">
      <alignment wrapText="1"/>
    </xf>
    <xf numFmtId="9" fontId="7" fillId="3" borderId="1" xfId="1" applyFont="1" applyFill="1" applyBorder="1" applyAlignment="1">
      <alignment wrapText="1"/>
    </xf>
    <xf numFmtId="9" fontId="10" fillId="3" borderId="1" xfId="0" applyNumberFormat="1" applyFont="1" applyFill="1" applyBorder="1" applyAlignment="1">
      <alignment horizontal="right" wrapText="1"/>
    </xf>
    <xf numFmtId="9" fontId="8" fillId="2" borderId="1" xfId="1" applyFont="1" applyFill="1" applyBorder="1" applyAlignment="1">
      <alignment horizontal="right" wrapText="1"/>
    </xf>
    <xf numFmtId="9" fontId="9" fillId="2" borderId="1" xfId="0" applyNumberFormat="1" applyFont="1" applyFill="1" applyBorder="1" applyAlignment="1">
      <alignmen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1" fontId="1" fillId="0" borderId="1" xfId="0" applyNumberFormat="1" applyFont="1" applyBorder="1" applyAlignment="1">
      <alignment horizontal="justify" vertical="center" wrapText="1"/>
    </xf>
    <xf numFmtId="0" fontId="1" fillId="0" borderId="0" xfId="0" applyFont="1" applyAlignment="1">
      <alignment horizontal="justify" vertical="center" wrapText="1"/>
    </xf>
    <xf numFmtId="9" fontId="1" fillId="0" borderId="1" xfId="0" applyNumberFormat="1" applyFont="1" applyBorder="1" applyAlignment="1">
      <alignment horizontal="justify" vertical="center" wrapText="1"/>
    </xf>
    <xf numFmtId="9" fontId="1" fillId="0" borderId="1" xfId="1" applyFont="1" applyBorder="1" applyAlignment="1">
      <alignment horizontal="justify"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9" borderId="1" xfId="0" applyFont="1" applyFill="1" applyBorder="1" applyAlignment="1">
      <alignment horizontal="center" vertical="center" wrapText="1"/>
    </xf>
    <xf numFmtId="0" fontId="1" fillId="9" borderId="0" xfId="0" applyFont="1" applyFill="1" applyAlignment="1">
      <alignment wrapText="1"/>
    </xf>
    <xf numFmtId="0" fontId="2" fillId="9" borderId="0" xfId="0" applyFont="1" applyFill="1" applyAlignment="1">
      <alignment vertical="center" wrapText="1"/>
    </xf>
    <xf numFmtId="0" fontId="1" fillId="9" borderId="0" xfId="0" applyFont="1" applyFill="1" applyAlignment="1">
      <alignment vertical="center" wrapText="1"/>
    </xf>
    <xf numFmtId="1" fontId="1" fillId="0" borderId="1" xfId="2" applyNumberFormat="1" applyFont="1" applyBorder="1" applyAlignment="1">
      <alignment horizontal="justify" vertical="center" wrapText="1"/>
    </xf>
    <xf numFmtId="0" fontId="1" fillId="9" borderId="1" xfId="0" applyFont="1" applyFill="1" applyBorder="1" applyAlignment="1">
      <alignment horizontal="justify" vertical="center" wrapText="1"/>
    </xf>
    <xf numFmtId="0" fontId="3" fillId="9" borderId="1" xfId="0" applyFont="1" applyFill="1" applyBorder="1" applyAlignment="1">
      <alignment horizontal="justify" vertical="center" wrapText="1"/>
    </xf>
    <xf numFmtId="9" fontId="1" fillId="9" borderId="1" xfId="1" applyFont="1" applyFill="1" applyBorder="1" applyAlignment="1">
      <alignment horizontal="justify" vertical="center" wrapText="1"/>
    </xf>
    <xf numFmtId="1" fontId="1" fillId="9" borderId="1" xfId="0" applyNumberFormat="1" applyFont="1" applyFill="1" applyBorder="1" applyAlignment="1">
      <alignment horizontal="justify" vertical="center" wrapText="1"/>
    </xf>
    <xf numFmtId="0" fontId="5" fillId="10" borderId="1" xfId="0" applyFont="1" applyFill="1" applyBorder="1" applyAlignment="1">
      <alignment horizontal="justify" vertical="center" wrapText="1"/>
    </xf>
    <xf numFmtId="0" fontId="5" fillId="10" borderId="1" xfId="0" applyFont="1" applyFill="1" applyBorder="1" applyAlignment="1">
      <alignment horizontal="center" vertical="center" wrapText="1"/>
    </xf>
    <xf numFmtId="9" fontId="5" fillId="1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1" xfId="0" applyFont="1" applyBorder="1" applyAlignment="1">
      <alignment horizontal="center" vertical="center" wrapText="1"/>
    </xf>
    <xf numFmtId="9" fontId="5" fillId="0" borderId="1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1" fontId="5" fillId="9" borderId="1" xfId="1"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5" fillId="9" borderId="1" xfId="0" applyFont="1" applyFill="1" applyBorder="1" applyAlignment="1">
      <alignment horizontal="center" vertical="center" wrapText="1"/>
    </xf>
    <xf numFmtId="1" fontId="5" fillId="9" borderId="1" xfId="3" applyNumberFormat="1" applyFont="1" applyFill="1" applyBorder="1" applyAlignment="1" applyProtection="1">
      <alignment horizontal="center" vertical="center" wrapText="1"/>
      <protection locked="0"/>
    </xf>
    <xf numFmtId="1" fontId="5" fillId="9" borderId="1" xfId="3"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9"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9" fontId="7" fillId="3" borderId="1" xfId="1" applyFont="1" applyFill="1" applyBorder="1" applyAlignment="1">
      <alignment vertical="center" wrapText="1"/>
    </xf>
    <xf numFmtId="10" fontId="7" fillId="3" borderId="1" xfId="1" applyNumberFormat="1" applyFont="1" applyFill="1" applyBorder="1" applyAlignment="1">
      <alignment vertical="center" wrapText="1"/>
    </xf>
    <xf numFmtId="9" fontId="5" fillId="0" borderId="1" xfId="1" applyFont="1" applyBorder="1" applyAlignment="1">
      <alignment horizontal="right" vertical="center" wrapText="1"/>
    </xf>
    <xf numFmtId="164" fontId="5" fillId="0" borderId="1" xfId="0" applyNumberFormat="1" applyFont="1" applyBorder="1" applyAlignment="1">
      <alignment horizontal="right" vertical="center" wrapText="1"/>
    </xf>
    <xf numFmtId="10" fontId="5" fillId="0" borderId="1" xfId="0" applyNumberFormat="1" applyFont="1" applyBorder="1" applyAlignment="1">
      <alignment horizontal="right" vertical="center" wrapText="1"/>
    </xf>
    <xf numFmtId="10" fontId="7" fillId="3" borderId="1" xfId="0" applyNumberFormat="1" applyFont="1" applyFill="1" applyBorder="1" applyAlignment="1">
      <alignment wrapText="1"/>
    </xf>
    <xf numFmtId="10" fontId="9" fillId="2" borderId="1" xfId="0" applyNumberFormat="1" applyFont="1" applyFill="1" applyBorder="1" applyAlignment="1">
      <alignment wrapText="1"/>
    </xf>
    <xf numFmtId="164" fontId="3"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165" fontId="3" fillId="0" borderId="1" xfId="0" applyNumberFormat="1" applyFont="1" applyBorder="1" applyAlignment="1">
      <alignment horizontal="right" vertical="center" wrapText="1"/>
    </xf>
    <xf numFmtId="9" fontId="7" fillId="3" borderId="1" xfId="1" applyFont="1" applyFill="1" applyBorder="1" applyAlignment="1">
      <alignment horizontal="right" vertical="center" wrapText="1"/>
    </xf>
    <xf numFmtId="0" fontId="6" fillId="3" borderId="1" xfId="0" applyFont="1" applyFill="1" applyBorder="1" applyAlignment="1">
      <alignment vertical="center" wrapText="1"/>
    </xf>
    <xf numFmtId="164"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0" fontId="5" fillId="0" borderId="1" xfId="0" applyFont="1" applyBorder="1" applyAlignment="1">
      <alignment horizontal="right" vertical="center" wrapText="1"/>
    </xf>
    <xf numFmtId="9" fontId="5" fillId="0" borderId="1" xfId="0" applyNumberFormat="1" applyFont="1" applyBorder="1" applyAlignment="1">
      <alignment horizontal="right" vertical="center" wrapText="1"/>
    </xf>
    <xf numFmtId="1" fontId="5"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 fontId="1" fillId="0" borderId="1" xfId="0" applyNumberFormat="1" applyFont="1" applyBorder="1" applyAlignment="1">
      <alignment horizontal="lef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165" fontId="1" fillId="0" borderId="1" xfId="0" applyNumberFormat="1" applyFont="1" applyBorder="1" applyAlignment="1">
      <alignment horizontal="right"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9" borderId="1" xfId="0" applyFont="1" applyFill="1" applyBorder="1" applyAlignment="1">
      <alignment horizontal="justify" vertical="center" wrapText="1"/>
    </xf>
  </cellXfs>
  <cellStyles count="4">
    <cellStyle name="Millares" xfId="3" builtinId="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298986</xdr:colOff>
      <xdr:row>0</xdr:row>
      <xdr:rowOff>742950</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2374900"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7"/>
  <sheetViews>
    <sheetView tabSelected="1" zoomScaleNormal="100" workbookViewId="0">
      <selection activeCell="F7" sqref="F7"/>
    </sheetView>
  </sheetViews>
  <sheetFormatPr baseColWidth="10" defaultColWidth="10.85546875" defaultRowHeight="15" x14ac:dyDescent="0.25"/>
  <cols>
    <col min="1" max="1" width="4.140625" style="1" customWidth="1"/>
    <col min="2" max="2" width="25.5703125" style="1" customWidth="1"/>
    <col min="3" max="3" width="13.85546875" style="1" customWidth="1"/>
    <col min="4" max="4" width="8.140625" style="1" customWidth="1"/>
    <col min="5" max="5" width="44.28515625" style="1" bestFit="1" customWidth="1"/>
    <col min="6" max="6" width="10.85546875" style="1" customWidth="1"/>
    <col min="7" max="7" width="24.42578125" style="1" customWidth="1"/>
    <col min="8" max="8" width="23.5703125" style="1" customWidth="1"/>
    <col min="9" max="9" width="13.85546875" style="1" customWidth="1"/>
    <col min="10" max="10" width="18.42578125" style="1" customWidth="1"/>
    <col min="11" max="11" width="15.85546875" style="1" customWidth="1"/>
    <col min="12" max="15" width="7.28515625" style="1" customWidth="1"/>
    <col min="16" max="16" width="22.5703125" style="1" customWidth="1"/>
    <col min="17" max="17" width="17.85546875" style="1" customWidth="1"/>
    <col min="18" max="18" width="19.7109375" style="1" customWidth="1"/>
    <col min="19" max="19" width="21.7109375" style="1" customWidth="1"/>
    <col min="20" max="21" width="25.42578125" style="1" customWidth="1"/>
    <col min="22" max="24" width="16.5703125" style="1" customWidth="1"/>
    <col min="25" max="25" width="40.28515625" style="1" customWidth="1"/>
    <col min="26" max="26" width="16.5703125" style="1" customWidth="1"/>
    <col min="27" max="29" width="16.5703125" style="1" hidden="1" customWidth="1"/>
    <col min="30" max="30" width="33.42578125" style="1" hidden="1" customWidth="1"/>
    <col min="31" max="34" width="16.5703125" style="1" hidden="1" customWidth="1"/>
    <col min="35" max="35" width="43.7109375" style="1" hidden="1" customWidth="1"/>
    <col min="36" max="36" width="16.5703125" style="1" hidden="1" customWidth="1"/>
    <col min="37" max="38" width="22" style="1" hidden="1" customWidth="1"/>
    <col min="39" max="39" width="16.5703125" style="1" hidden="1" customWidth="1"/>
    <col min="40" max="40" width="34.85546875" style="1" hidden="1" customWidth="1"/>
    <col min="41" max="41" width="16.5703125" style="1" hidden="1" customWidth="1"/>
    <col min="42" max="43" width="16.5703125" style="1" customWidth="1"/>
    <col min="44" max="44" width="21.5703125" style="1" customWidth="1"/>
    <col min="45" max="45" width="39.42578125" style="1" customWidth="1"/>
    <col min="46" max="16384" width="10.85546875" style="1"/>
  </cols>
  <sheetData>
    <row r="1" spans="1:45" s="35" customFormat="1" ht="70.150000000000006" customHeight="1" x14ac:dyDescent="0.25">
      <c r="A1" s="114" t="s">
        <v>0</v>
      </c>
      <c r="B1" s="115"/>
      <c r="C1" s="115"/>
      <c r="D1" s="115"/>
      <c r="E1" s="115"/>
      <c r="F1" s="115"/>
      <c r="G1" s="115"/>
      <c r="H1" s="115"/>
      <c r="I1" s="115"/>
      <c r="J1" s="115"/>
      <c r="K1" s="115"/>
      <c r="L1" s="116" t="s">
        <v>1</v>
      </c>
      <c r="M1" s="116"/>
      <c r="N1" s="116"/>
      <c r="O1" s="116"/>
      <c r="P1" s="116"/>
    </row>
    <row r="2" spans="1:45" s="37" customFormat="1" ht="23.45" customHeight="1" x14ac:dyDescent="0.25">
      <c r="A2" s="118" t="s">
        <v>2</v>
      </c>
      <c r="B2" s="119"/>
      <c r="C2" s="119"/>
      <c r="D2" s="119"/>
      <c r="E2" s="119"/>
      <c r="F2" s="119"/>
      <c r="G2" s="119"/>
      <c r="H2" s="119"/>
      <c r="I2" s="119"/>
      <c r="J2" s="119"/>
      <c r="K2" s="119"/>
      <c r="L2" s="36"/>
      <c r="M2" s="36"/>
      <c r="N2" s="36"/>
      <c r="O2" s="36"/>
      <c r="P2" s="36"/>
    </row>
    <row r="3" spans="1:45" s="35" customFormat="1" x14ac:dyDescent="0.25"/>
    <row r="4" spans="1:45" s="35" customFormat="1" ht="29.1" customHeight="1" x14ac:dyDescent="0.25">
      <c r="F4" s="120" t="s">
        <v>3</v>
      </c>
      <c r="G4" s="121"/>
      <c r="H4" s="121"/>
      <c r="I4" s="121"/>
      <c r="J4" s="121"/>
      <c r="K4" s="122"/>
    </row>
    <row r="5" spans="1:45" s="35" customFormat="1" ht="15" customHeight="1" x14ac:dyDescent="0.25">
      <c r="F5" s="2" t="s">
        <v>4</v>
      </c>
      <c r="G5" s="2" t="s">
        <v>5</v>
      </c>
      <c r="H5" s="120" t="s">
        <v>6</v>
      </c>
      <c r="I5" s="121"/>
      <c r="J5" s="121"/>
      <c r="K5" s="122"/>
    </row>
    <row r="6" spans="1:45" s="35" customFormat="1" x14ac:dyDescent="0.25">
      <c r="F6" s="34">
        <v>1</v>
      </c>
      <c r="G6" s="34" t="s">
        <v>7</v>
      </c>
      <c r="H6" s="123" t="s">
        <v>8</v>
      </c>
      <c r="I6" s="123"/>
      <c r="J6" s="123"/>
      <c r="K6" s="123"/>
    </row>
    <row r="7" spans="1:45" s="35" customFormat="1" ht="51.75" customHeight="1" x14ac:dyDescent="0.25">
      <c r="F7" s="34">
        <v>2</v>
      </c>
      <c r="G7" s="34" t="s">
        <v>252</v>
      </c>
      <c r="H7" s="123" t="s">
        <v>255</v>
      </c>
      <c r="I7" s="123"/>
      <c r="J7" s="123"/>
      <c r="K7" s="123"/>
    </row>
    <row r="8" spans="1:45" s="35" customFormat="1" ht="49.5" customHeight="1" x14ac:dyDescent="0.25">
      <c r="F8" s="34">
        <v>3</v>
      </c>
      <c r="G8" s="34" t="s">
        <v>256</v>
      </c>
      <c r="H8" s="123" t="s">
        <v>257</v>
      </c>
      <c r="I8" s="123"/>
      <c r="J8" s="123"/>
      <c r="K8" s="123"/>
    </row>
    <row r="9" spans="1:45" s="35" customFormat="1" x14ac:dyDescent="0.25"/>
    <row r="10" spans="1:45" ht="14.45" customHeight="1" x14ac:dyDescent="0.25">
      <c r="A10" s="113" t="s">
        <v>9</v>
      </c>
      <c r="B10" s="113"/>
      <c r="C10" s="113" t="s">
        <v>10</v>
      </c>
      <c r="D10" s="113" t="s">
        <v>11</v>
      </c>
      <c r="E10" s="113"/>
      <c r="F10" s="113"/>
      <c r="G10" s="117" t="s">
        <v>12</v>
      </c>
      <c r="H10" s="117"/>
      <c r="I10" s="117"/>
      <c r="J10" s="117"/>
      <c r="K10" s="117"/>
      <c r="L10" s="117"/>
      <c r="M10" s="117"/>
      <c r="N10" s="117"/>
      <c r="O10" s="117"/>
      <c r="P10" s="117"/>
      <c r="Q10" s="117"/>
      <c r="R10" s="113" t="s">
        <v>13</v>
      </c>
      <c r="S10" s="113"/>
      <c r="T10" s="113"/>
      <c r="U10" s="113"/>
      <c r="V10" s="83" t="s">
        <v>14</v>
      </c>
      <c r="W10" s="84"/>
      <c r="X10" s="84"/>
      <c r="Y10" s="84"/>
      <c r="Z10" s="85"/>
      <c r="AA10" s="89" t="s">
        <v>15</v>
      </c>
      <c r="AB10" s="90"/>
      <c r="AC10" s="90"/>
      <c r="AD10" s="90"/>
      <c r="AE10" s="91"/>
      <c r="AF10" s="95" t="s">
        <v>16</v>
      </c>
      <c r="AG10" s="96"/>
      <c r="AH10" s="96"/>
      <c r="AI10" s="96"/>
      <c r="AJ10" s="97"/>
      <c r="AK10" s="101" t="s">
        <v>17</v>
      </c>
      <c r="AL10" s="102"/>
      <c r="AM10" s="102"/>
      <c r="AN10" s="102"/>
      <c r="AO10" s="103"/>
      <c r="AP10" s="107" t="s">
        <v>18</v>
      </c>
      <c r="AQ10" s="108"/>
      <c r="AR10" s="108"/>
      <c r="AS10" s="109"/>
    </row>
    <row r="11" spans="1:45" ht="14.45" customHeight="1" x14ac:dyDescent="0.25">
      <c r="A11" s="113"/>
      <c r="B11" s="113"/>
      <c r="C11" s="113"/>
      <c r="D11" s="113"/>
      <c r="E11" s="113"/>
      <c r="F11" s="113"/>
      <c r="G11" s="117"/>
      <c r="H11" s="117"/>
      <c r="I11" s="117"/>
      <c r="J11" s="117"/>
      <c r="K11" s="117"/>
      <c r="L11" s="117"/>
      <c r="M11" s="117"/>
      <c r="N11" s="117"/>
      <c r="O11" s="117"/>
      <c r="P11" s="117"/>
      <c r="Q11" s="117"/>
      <c r="R11" s="113"/>
      <c r="S11" s="113"/>
      <c r="T11" s="113"/>
      <c r="U11" s="113"/>
      <c r="V11" s="86"/>
      <c r="W11" s="87"/>
      <c r="X11" s="87"/>
      <c r="Y11" s="87"/>
      <c r="Z11" s="88"/>
      <c r="AA11" s="92"/>
      <c r="AB11" s="93"/>
      <c r="AC11" s="93"/>
      <c r="AD11" s="93"/>
      <c r="AE11" s="94"/>
      <c r="AF11" s="98"/>
      <c r="AG11" s="99"/>
      <c r="AH11" s="99"/>
      <c r="AI11" s="99"/>
      <c r="AJ11" s="100"/>
      <c r="AK11" s="104"/>
      <c r="AL11" s="105"/>
      <c r="AM11" s="105"/>
      <c r="AN11" s="105"/>
      <c r="AO11" s="106"/>
      <c r="AP11" s="110"/>
      <c r="AQ11" s="111"/>
      <c r="AR11" s="111"/>
      <c r="AS11" s="112"/>
    </row>
    <row r="12" spans="1:45" ht="45" x14ac:dyDescent="0.25">
      <c r="A12" s="2" t="s">
        <v>19</v>
      </c>
      <c r="B12" s="2" t="s">
        <v>20</v>
      </c>
      <c r="C12" s="113"/>
      <c r="D12" s="2" t="s">
        <v>21</v>
      </c>
      <c r="E12" s="2" t="s">
        <v>22</v>
      </c>
      <c r="F12" s="2" t="s">
        <v>23</v>
      </c>
      <c r="G12" s="19" t="s">
        <v>24</v>
      </c>
      <c r="H12" s="19" t="s">
        <v>25</v>
      </c>
      <c r="I12" s="19" t="s">
        <v>26</v>
      </c>
      <c r="J12" s="19" t="s">
        <v>27</v>
      </c>
      <c r="K12" s="19" t="s">
        <v>28</v>
      </c>
      <c r="L12" s="19" t="s">
        <v>29</v>
      </c>
      <c r="M12" s="19" t="s">
        <v>30</v>
      </c>
      <c r="N12" s="19" t="s">
        <v>31</v>
      </c>
      <c r="O12" s="19" t="s">
        <v>32</v>
      </c>
      <c r="P12" s="19" t="s">
        <v>33</v>
      </c>
      <c r="Q12" s="19" t="s">
        <v>34</v>
      </c>
      <c r="R12" s="2" t="s">
        <v>35</v>
      </c>
      <c r="S12" s="2" t="s">
        <v>36</v>
      </c>
      <c r="T12" s="2" t="s">
        <v>37</v>
      </c>
      <c r="U12" s="2" t="s">
        <v>38</v>
      </c>
      <c r="V12" s="3" t="s">
        <v>39</v>
      </c>
      <c r="W12" s="3" t="s">
        <v>40</v>
      </c>
      <c r="X12" s="3" t="s">
        <v>41</v>
      </c>
      <c r="Y12" s="3" t="s">
        <v>42</v>
      </c>
      <c r="Z12" s="3" t="s">
        <v>43</v>
      </c>
      <c r="AA12" s="22" t="s">
        <v>39</v>
      </c>
      <c r="AB12" s="22" t="s">
        <v>40</v>
      </c>
      <c r="AC12" s="22" t="s">
        <v>41</v>
      </c>
      <c r="AD12" s="22" t="s">
        <v>42</v>
      </c>
      <c r="AE12" s="22" t="s">
        <v>43</v>
      </c>
      <c r="AF12" s="23" t="s">
        <v>39</v>
      </c>
      <c r="AG12" s="23" t="s">
        <v>40</v>
      </c>
      <c r="AH12" s="23" t="s">
        <v>41</v>
      </c>
      <c r="AI12" s="23" t="s">
        <v>42</v>
      </c>
      <c r="AJ12" s="23" t="s">
        <v>43</v>
      </c>
      <c r="AK12" s="24" t="s">
        <v>39</v>
      </c>
      <c r="AL12" s="24" t="s">
        <v>40</v>
      </c>
      <c r="AM12" s="24" t="s">
        <v>41</v>
      </c>
      <c r="AN12" s="24" t="s">
        <v>42</v>
      </c>
      <c r="AO12" s="24" t="s">
        <v>43</v>
      </c>
      <c r="AP12" s="4" t="s">
        <v>39</v>
      </c>
      <c r="AQ12" s="4" t="s">
        <v>40</v>
      </c>
      <c r="AR12" s="4" t="s">
        <v>41</v>
      </c>
      <c r="AS12" s="4" t="s">
        <v>42</v>
      </c>
    </row>
    <row r="13" spans="1:45" s="29" customFormat="1" ht="165" x14ac:dyDescent="0.25">
      <c r="A13" s="21">
        <v>4</v>
      </c>
      <c r="B13" s="20" t="s">
        <v>44</v>
      </c>
      <c r="C13" s="20" t="s">
        <v>45</v>
      </c>
      <c r="D13" s="25" t="s">
        <v>46</v>
      </c>
      <c r="E13" s="20" t="s">
        <v>47</v>
      </c>
      <c r="F13" s="20" t="s">
        <v>48</v>
      </c>
      <c r="G13" s="20" t="s">
        <v>49</v>
      </c>
      <c r="H13" s="20" t="s">
        <v>50</v>
      </c>
      <c r="I13" s="30" t="s">
        <v>51</v>
      </c>
      <c r="J13" s="20" t="s">
        <v>52</v>
      </c>
      <c r="K13" s="20" t="s">
        <v>53</v>
      </c>
      <c r="L13" s="31">
        <v>0</v>
      </c>
      <c r="M13" s="31">
        <v>0.1</v>
      </c>
      <c r="N13" s="31">
        <v>0.2</v>
      </c>
      <c r="O13" s="31">
        <v>0.4</v>
      </c>
      <c r="P13" s="31">
        <f t="shared" ref="P13:P19" si="0">O13</f>
        <v>0.4</v>
      </c>
      <c r="Q13" s="20" t="s">
        <v>54</v>
      </c>
      <c r="R13" s="20" t="s">
        <v>55</v>
      </c>
      <c r="S13" s="39" t="s">
        <v>56</v>
      </c>
      <c r="T13" s="39" t="s">
        <v>57</v>
      </c>
      <c r="U13" s="20" t="s">
        <v>58</v>
      </c>
      <c r="V13" s="57" t="s">
        <v>59</v>
      </c>
      <c r="W13" s="57" t="s">
        <v>59</v>
      </c>
      <c r="X13" s="57" t="s">
        <v>59</v>
      </c>
      <c r="Y13" s="79" t="s">
        <v>59</v>
      </c>
      <c r="Z13" s="57" t="s">
        <v>59</v>
      </c>
      <c r="AA13" s="28">
        <f t="shared" ref="AA13:AA27" si="1">M13</f>
        <v>0.1</v>
      </c>
      <c r="AB13" s="20"/>
      <c r="AC13" s="20">
        <f>IF(AB13/AA13&gt;100%,100%,AB13/AA13)</f>
        <v>0</v>
      </c>
      <c r="AD13" s="20"/>
      <c r="AE13" s="20"/>
      <c r="AF13" s="28">
        <f t="shared" ref="AF13:AF27" si="2">N13</f>
        <v>0.2</v>
      </c>
      <c r="AG13" s="20"/>
      <c r="AH13" s="20">
        <f>IF(AG13/AF13&gt;100%,100%,AG13/AF13)</f>
        <v>0</v>
      </c>
      <c r="AI13" s="20"/>
      <c r="AJ13" s="20"/>
      <c r="AK13" s="28">
        <f t="shared" ref="AK13:AK27" si="3">O13</f>
        <v>0.4</v>
      </c>
      <c r="AL13" s="20"/>
      <c r="AM13" s="20">
        <f>IF(AL13/AK13&gt;100%,100%,AL13/AK13)</f>
        <v>0</v>
      </c>
      <c r="AN13" s="20"/>
      <c r="AO13" s="20"/>
      <c r="AP13" s="58">
        <f t="shared" ref="AP13:AP27" si="4">P13</f>
        <v>0.4</v>
      </c>
      <c r="AQ13" s="68">
        <f>IFERROR(MAX(W13,AB13,AG13,AL13),0)</f>
        <v>0</v>
      </c>
      <c r="AR13" s="59">
        <f>IF(AQ13/AP13&gt;100%,100%,AQ13/AP13)</f>
        <v>0</v>
      </c>
      <c r="AS13" s="69" t="s">
        <v>60</v>
      </c>
    </row>
    <row r="14" spans="1:45" s="29" customFormat="1" ht="120" x14ac:dyDescent="0.25">
      <c r="A14" s="21">
        <v>3</v>
      </c>
      <c r="B14" s="20" t="s">
        <v>61</v>
      </c>
      <c r="C14" s="20" t="s">
        <v>62</v>
      </c>
      <c r="D14" s="25" t="s">
        <v>63</v>
      </c>
      <c r="E14" s="20" t="s">
        <v>64</v>
      </c>
      <c r="F14" s="20" t="s">
        <v>48</v>
      </c>
      <c r="G14" s="20" t="s">
        <v>65</v>
      </c>
      <c r="H14" s="39" t="s">
        <v>66</v>
      </c>
      <c r="I14" s="20" t="s">
        <v>67</v>
      </c>
      <c r="J14" s="20" t="s">
        <v>52</v>
      </c>
      <c r="K14" s="20" t="s">
        <v>53</v>
      </c>
      <c r="L14" s="31">
        <v>0.12</v>
      </c>
      <c r="M14" s="31">
        <v>0.34</v>
      </c>
      <c r="N14" s="31">
        <v>0.51</v>
      </c>
      <c r="O14" s="31">
        <v>0.68</v>
      </c>
      <c r="P14" s="31">
        <f t="shared" si="0"/>
        <v>0.68</v>
      </c>
      <c r="Q14" s="20" t="s">
        <v>54</v>
      </c>
      <c r="R14" s="20" t="s">
        <v>68</v>
      </c>
      <c r="S14" s="39" t="s">
        <v>69</v>
      </c>
      <c r="T14" s="39" t="s">
        <v>70</v>
      </c>
      <c r="U14" s="20" t="s">
        <v>58</v>
      </c>
      <c r="V14" s="58">
        <f t="shared" ref="V14:V27" si="5">L14</f>
        <v>0.12</v>
      </c>
      <c r="W14" s="78">
        <v>0.3085</v>
      </c>
      <c r="X14" s="59">
        <f t="shared" ref="X14:X27" si="6">IF(W14/V14&gt;100%,100%,W14/V14)</f>
        <v>1</v>
      </c>
      <c r="Y14" s="79" t="s">
        <v>71</v>
      </c>
      <c r="Z14" s="57" t="s">
        <v>72</v>
      </c>
      <c r="AA14" s="28">
        <f t="shared" si="1"/>
        <v>0.34</v>
      </c>
      <c r="AB14" s="20"/>
      <c r="AC14" s="20">
        <f t="shared" ref="AC14:AC35" si="7">IF(AB14/AA14&gt;100%,100%,AB14/AA14)</f>
        <v>0</v>
      </c>
      <c r="AD14" s="20"/>
      <c r="AE14" s="20"/>
      <c r="AF14" s="28">
        <f t="shared" si="2"/>
        <v>0.51</v>
      </c>
      <c r="AG14" s="20"/>
      <c r="AH14" s="20">
        <f t="shared" ref="AH14:AH35" si="8">IF(AG14/AF14&gt;100%,100%,AG14/AF14)</f>
        <v>0</v>
      </c>
      <c r="AI14" s="20"/>
      <c r="AJ14" s="20"/>
      <c r="AK14" s="28">
        <f t="shared" si="3"/>
        <v>0.68</v>
      </c>
      <c r="AL14" s="20"/>
      <c r="AM14" s="20">
        <f t="shared" ref="AM14:AM35" si="9">IF(AL14/AK14&gt;100%,100%,AL14/AK14)</f>
        <v>0</v>
      </c>
      <c r="AN14" s="20"/>
      <c r="AO14" s="20"/>
      <c r="AP14" s="58">
        <f t="shared" si="4"/>
        <v>0.68</v>
      </c>
      <c r="AQ14" s="68">
        <f>IFERROR(MAX(W14,AB14,AG14,AL14),0)</f>
        <v>0.3085</v>
      </c>
      <c r="AR14" s="59">
        <f t="shared" ref="AR14:AR27" si="10">IF(AQ14/AP14&gt;100%,100%,AQ14/AP14)</f>
        <v>0.45367647058823524</v>
      </c>
      <c r="AS14" s="20" t="s">
        <v>73</v>
      </c>
    </row>
    <row r="15" spans="1:45" s="29" customFormat="1" ht="135" x14ac:dyDescent="0.25">
      <c r="A15" s="21">
        <v>3</v>
      </c>
      <c r="B15" s="20" t="s">
        <v>61</v>
      </c>
      <c r="C15" s="20" t="s">
        <v>62</v>
      </c>
      <c r="D15" s="25" t="s">
        <v>74</v>
      </c>
      <c r="E15" s="39" t="s">
        <v>75</v>
      </c>
      <c r="F15" s="39" t="s">
        <v>48</v>
      </c>
      <c r="G15" s="39" t="s">
        <v>76</v>
      </c>
      <c r="H15" s="39" t="s">
        <v>77</v>
      </c>
      <c r="I15" s="20" t="s">
        <v>78</v>
      </c>
      <c r="J15" s="20" t="s">
        <v>52</v>
      </c>
      <c r="K15" s="20" t="s">
        <v>53</v>
      </c>
      <c r="L15" s="31">
        <v>0.12</v>
      </c>
      <c r="M15" s="31">
        <v>0.3</v>
      </c>
      <c r="N15" s="31">
        <v>0.48</v>
      </c>
      <c r="O15" s="31">
        <v>0.65</v>
      </c>
      <c r="P15" s="31">
        <f t="shared" si="0"/>
        <v>0.65</v>
      </c>
      <c r="Q15" s="20" t="s">
        <v>54</v>
      </c>
      <c r="R15" s="20" t="s">
        <v>68</v>
      </c>
      <c r="S15" s="39" t="s">
        <v>69</v>
      </c>
      <c r="T15" s="39" t="s">
        <v>70</v>
      </c>
      <c r="U15" s="20" t="s">
        <v>58</v>
      </c>
      <c r="V15" s="58">
        <f t="shared" si="5"/>
        <v>0.12</v>
      </c>
      <c r="W15" s="78">
        <v>0.1103</v>
      </c>
      <c r="X15" s="59">
        <f t="shared" si="6"/>
        <v>0.91916666666666669</v>
      </c>
      <c r="Y15" s="79" t="s">
        <v>79</v>
      </c>
      <c r="Z15" s="57" t="s">
        <v>72</v>
      </c>
      <c r="AA15" s="28">
        <f t="shared" si="1"/>
        <v>0.3</v>
      </c>
      <c r="AB15" s="20"/>
      <c r="AC15" s="20">
        <f t="shared" si="7"/>
        <v>0</v>
      </c>
      <c r="AD15" s="20"/>
      <c r="AE15" s="20"/>
      <c r="AF15" s="28">
        <f t="shared" si="2"/>
        <v>0.48</v>
      </c>
      <c r="AG15" s="20"/>
      <c r="AH15" s="20">
        <f t="shared" si="8"/>
        <v>0</v>
      </c>
      <c r="AI15" s="20"/>
      <c r="AJ15" s="20"/>
      <c r="AK15" s="28">
        <f t="shared" si="3"/>
        <v>0.65</v>
      </c>
      <c r="AL15" s="20"/>
      <c r="AM15" s="20">
        <f t="shared" si="9"/>
        <v>0</v>
      </c>
      <c r="AN15" s="20"/>
      <c r="AO15" s="20"/>
      <c r="AP15" s="58">
        <f t="shared" si="4"/>
        <v>0.65</v>
      </c>
      <c r="AQ15" s="68">
        <f>IFERROR(MAX(W15,AB15,AG15,AL15),0)</f>
        <v>0.1103</v>
      </c>
      <c r="AR15" s="59">
        <f t="shared" si="10"/>
        <v>0.16969230769230767</v>
      </c>
      <c r="AS15" s="20" t="s">
        <v>80</v>
      </c>
    </row>
    <row r="16" spans="1:45" s="29" customFormat="1" ht="90" x14ac:dyDescent="0.25">
      <c r="A16" s="21">
        <v>3</v>
      </c>
      <c r="B16" s="20" t="s">
        <v>61</v>
      </c>
      <c r="C16" s="20" t="s">
        <v>62</v>
      </c>
      <c r="D16" s="25" t="s">
        <v>81</v>
      </c>
      <c r="E16" s="20" t="s">
        <v>82</v>
      </c>
      <c r="F16" s="20" t="s">
        <v>48</v>
      </c>
      <c r="G16" s="20" t="s">
        <v>83</v>
      </c>
      <c r="H16" s="20" t="s">
        <v>84</v>
      </c>
      <c r="I16" s="30" t="s">
        <v>85</v>
      </c>
      <c r="J16" s="20" t="s">
        <v>52</v>
      </c>
      <c r="K16" s="20" t="s">
        <v>53</v>
      </c>
      <c r="L16" s="31">
        <v>0.18</v>
      </c>
      <c r="M16" s="31">
        <v>0.35</v>
      </c>
      <c r="N16" s="31">
        <v>0.7</v>
      </c>
      <c r="O16" s="31">
        <v>0.97</v>
      </c>
      <c r="P16" s="31">
        <f t="shared" si="0"/>
        <v>0.97</v>
      </c>
      <c r="Q16" s="20" t="s">
        <v>54</v>
      </c>
      <c r="R16" s="20" t="s">
        <v>68</v>
      </c>
      <c r="S16" s="39" t="s">
        <v>69</v>
      </c>
      <c r="T16" s="39" t="s">
        <v>70</v>
      </c>
      <c r="U16" s="20" t="s">
        <v>58</v>
      </c>
      <c r="V16" s="58">
        <f t="shared" si="5"/>
        <v>0.18</v>
      </c>
      <c r="W16" s="78">
        <v>0.13519999999999999</v>
      </c>
      <c r="X16" s="59">
        <f t="shared" si="6"/>
        <v>0.75111111111111106</v>
      </c>
      <c r="Y16" s="79" t="s">
        <v>86</v>
      </c>
      <c r="Z16" s="57" t="s">
        <v>87</v>
      </c>
      <c r="AA16" s="28">
        <f t="shared" si="1"/>
        <v>0.35</v>
      </c>
      <c r="AB16" s="20"/>
      <c r="AC16" s="20">
        <f t="shared" si="7"/>
        <v>0</v>
      </c>
      <c r="AD16" s="20"/>
      <c r="AE16" s="20"/>
      <c r="AF16" s="28">
        <f t="shared" si="2"/>
        <v>0.7</v>
      </c>
      <c r="AG16" s="20"/>
      <c r="AH16" s="20">
        <f t="shared" si="8"/>
        <v>0</v>
      </c>
      <c r="AI16" s="20"/>
      <c r="AJ16" s="20"/>
      <c r="AK16" s="28">
        <f t="shared" si="3"/>
        <v>0.97</v>
      </c>
      <c r="AL16" s="20"/>
      <c r="AM16" s="20">
        <f t="shared" si="9"/>
        <v>0</v>
      </c>
      <c r="AN16" s="20"/>
      <c r="AO16" s="20"/>
      <c r="AP16" s="58">
        <f t="shared" si="4"/>
        <v>0.97</v>
      </c>
      <c r="AQ16" s="68">
        <f>IFERROR(MAX(W16,AB16,AG16,AL16),0)</f>
        <v>0.13519999999999999</v>
      </c>
      <c r="AR16" s="59">
        <f t="shared" si="10"/>
        <v>0.13938144329896907</v>
      </c>
      <c r="AS16" s="20" t="s">
        <v>88</v>
      </c>
    </row>
    <row r="17" spans="1:45" s="29" customFormat="1" ht="105" x14ac:dyDescent="0.25">
      <c r="A17" s="21">
        <v>3</v>
      </c>
      <c r="B17" s="20" t="s">
        <v>61</v>
      </c>
      <c r="C17" s="20" t="s">
        <v>62</v>
      </c>
      <c r="D17" s="25" t="s">
        <v>89</v>
      </c>
      <c r="E17" s="20" t="s">
        <v>90</v>
      </c>
      <c r="F17" s="20" t="s">
        <v>48</v>
      </c>
      <c r="G17" s="20" t="s">
        <v>91</v>
      </c>
      <c r="H17" s="20" t="s">
        <v>92</v>
      </c>
      <c r="I17" s="30" t="s">
        <v>93</v>
      </c>
      <c r="J17" s="20" t="s">
        <v>52</v>
      </c>
      <c r="K17" s="20" t="s">
        <v>53</v>
      </c>
      <c r="L17" s="31">
        <v>0.05</v>
      </c>
      <c r="M17" s="31">
        <v>0.15</v>
      </c>
      <c r="N17" s="31">
        <v>0.33</v>
      </c>
      <c r="O17" s="31">
        <v>0.51</v>
      </c>
      <c r="P17" s="31">
        <f t="shared" si="0"/>
        <v>0.51</v>
      </c>
      <c r="Q17" s="20" t="s">
        <v>54</v>
      </c>
      <c r="R17" s="20" t="s">
        <v>68</v>
      </c>
      <c r="S17" s="39" t="s">
        <v>69</v>
      </c>
      <c r="T17" s="39" t="s">
        <v>70</v>
      </c>
      <c r="U17" s="20" t="s">
        <v>58</v>
      </c>
      <c r="V17" s="58">
        <f t="shared" si="5"/>
        <v>0.05</v>
      </c>
      <c r="W17" s="78">
        <v>1.9400000000000001E-2</v>
      </c>
      <c r="X17" s="59">
        <f t="shared" si="6"/>
        <v>0.38800000000000001</v>
      </c>
      <c r="Y17" s="79" t="s">
        <v>94</v>
      </c>
      <c r="Z17" s="57" t="s">
        <v>87</v>
      </c>
      <c r="AA17" s="28">
        <f t="shared" si="1"/>
        <v>0.15</v>
      </c>
      <c r="AB17" s="20"/>
      <c r="AC17" s="20">
        <f t="shared" si="7"/>
        <v>0</v>
      </c>
      <c r="AD17" s="20"/>
      <c r="AE17" s="20"/>
      <c r="AF17" s="28">
        <f t="shared" si="2"/>
        <v>0.33</v>
      </c>
      <c r="AG17" s="20"/>
      <c r="AH17" s="20">
        <f t="shared" si="8"/>
        <v>0</v>
      </c>
      <c r="AI17" s="20"/>
      <c r="AJ17" s="20"/>
      <c r="AK17" s="28">
        <f t="shared" si="3"/>
        <v>0.51</v>
      </c>
      <c r="AL17" s="20"/>
      <c r="AM17" s="20">
        <f t="shared" si="9"/>
        <v>0</v>
      </c>
      <c r="AN17" s="20"/>
      <c r="AO17" s="20"/>
      <c r="AP17" s="58">
        <f t="shared" si="4"/>
        <v>0.51</v>
      </c>
      <c r="AQ17" s="68">
        <f>IFERROR(MAX(W17,AB17,AG17,AL17),0)</f>
        <v>1.9400000000000001E-2</v>
      </c>
      <c r="AR17" s="59">
        <f t="shared" si="10"/>
        <v>3.8039215686274511E-2</v>
      </c>
      <c r="AS17" s="20" t="s">
        <v>95</v>
      </c>
    </row>
    <row r="18" spans="1:45" s="29" customFormat="1" ht="270" x14ac:dyDescent="0.25">
      <c r="A18" s="21">
        <v>3</v>
      </c>
      <c r="B18" s="20" t="s">
        <v>61</v>
      </c>
      <c r="C18" s="20" t="s">
        <v>62</v>
      </c>
      <c r="D18" s="25" t="s">
        <v>96</v>
      </c>
      <c r="E18" s="39" t="s">
        <v>97</v>
      </c>
      <c r="F18" s="39" t="s">
        <v>48</v>
      </c>
      <c r="G18" s="20" t="s">
        <v>98</v>
      </c>
      <c r="H18" s="20" t="s">
        <v>99</v>
      </c>
      <c r="I18" s="20" t="s">
        <v>100</v>
      </c>
      <c r="J18" s="20" t="s">
        <v>101</v>
      </c>
      <c r="K18" s="20" t="s">
        <v>53</v>
      </c>
      <c r="L18" s="31">
        <v>0.97</v>
      </c>
      <c r="M18" s="31">
        <v>0.97</v>
      </c>
      <c r="N18" s="31">
        <v>0.97</v>
      </c>
      <c r="O18" s="31">
        <v>0.97</v>
      </c>
      <c r="P18" s="31">
        <f t="shared" si="0"/>
        <v>0.97</v>
      </c>
      <c r="Q18" s="20" t="s">
        <v>54</v>
      </c>
      <c r="R18" s="20" t="s">
        <v>68</v>
      </c>
      <c r="S18" s="39" t="s">
        <v>102</v>
      </c>
      <c r="T18" s="39" t="s">
        <v>70</v>
      </c>
      <c r="U18" s="20" t="s">
        <v>58</v>
      </c>
      <c r="V18" s="58">
        <f t="shared" si="5"/>
        <v>0.97</v>
      </c>
      <c r="W18" s="78">
        <v>0.35</v>
      </c>
      <c r="X18" s="59">
        <f t="shared" si="6"/>
        <v>0.36082474226804123</v>
      </c>
      <c r="Y18" s="79" t="s">
        <v>103</v>
      </c>
      <c r="Z18" s="57" t="s">
        <v>104</v>
      </c>
      <c r="AA18" s="28">
        <f t="shared" si="1"/>
        <v>0.97</v>
      </c>
      <c r="AB18" s="20"/>
      <c r="AC18" s="20">
        <f t="shared" si="7"/>
        <v>0</v>
      </c>
      <c r="AD18" s="20"/>
      <c r="AE18" s="20"/>
      <c r="AF18" s="28">
        <f t="shared" si="2"/>
        <v>0.97</v>
      </c>
      <c r="AG18" s="20"/>
      <c r="AH18" s="20">
        <f t="shared" si="8"/>
        <v>0</v>
      </c>
      <c r="AI18" s="20"/>
      <c r="AJ18" s="20"/>
      <c r="AK18" s="28">
        <f t="shared" si="3"/>
        <v>0.97</v>
      </c>
      <c r="AL18" s="20"/>
      <c r="AM18" s="20">
        <f t="shared" si="9"/>
        <v>0</v>
      </c>
      <c r="AN18" s="20"/>
      <c r="AO18" s="20"/>
      <c r="AP18" s="58">
        <f t="shared" si="4"/>
        <v>0.97</v>
      </c>
      <c r="AQ18" s="68">
        <f>IFERROR(AVERAGE(W18,AB18,AG18,AL18)*0.25,0)</f>
        <v>8.7499999999999994E-2</v>
      </c>
      <c r="AR18" s="59">
        <f t="shared" si="10"/>
        <v>9.0206185567010308E-2</v>
      </c>
      <c r="AS18" s="20" t="s">
        <v>105</v>
      </c>
    </row>
    <row r="19" spans="1:45" s="29" customFormat="1" ht="409.5" x14ac:dyDescent="0.25">
      <c r="A19" s="21">
        <v>3</v>
      </c>
      <c r="B19" s="20" t="s">
        <v>61</v>
      </c>
      <c r="C19" s="20" t="s">
        <v>62</v>
      </c>
      <c r="D19" s="25" t="s">
        <v>106</v>
      </c>
      <c r="E19" s="20" t="s">
        <v>107</v>
      </c>
      <c r="F19" s="20" t="s">
        <v>108</v>
      </c>
      <c r="G19" s="20" t="s">
        <v>109</v>
      </c>
      <c r="H19" s="20" t="s">
        <v>110</v>
      </c>
      <c r="I19" s="20" t="s">
        <v>111</v>
      </c>
      <c r="J19" s="20" t="s">
        <v>52</v>
      </c>
      <c r="K19" s="39" t="s">
        <v>53</v>
      </c>
      <c r="L19" s="41">
        <v>0.4</v>
      </c>
      <c r="M19" s="41">
        <v>0.7</v>
      </c>
      <c r="N19" s="41">
        <v>0.9</v>
      </c>
      <c r="O19" s="31">
        <v>1</v>
      </c>
      <c r="P19" s="31">
        <f t="shared" si="0"/>
        <v>1</v>
      </c>
      <c r="Q19" s="20" t="s">
        <v>54</v>
      </c>
      <c r="R19" s="20" t="s">
        <v>68</v>
      </c>
      <c r="S19" s="39" t="s">
        <v>102</v>
      </c>
      <c r="T19" s="39" t="s">
        <v>70</v>
      </c>
      <c r="U19" s="20" t="s">
        <v>58</v>
      </c>
      <c r="V19" s="58">
        <f t="shared" si="5"/>
        <v>0.4</v>
      </c>
      <c r="W19" s="78">
        <v>4.1000000000000002E-2</v>
      </c>
      <c r="X19" s="59">
        <f t="shared" si="6"/>
        <v>0.10249999999999999</v>
      </c>
      <c r="Y19" s="80" t="s">
        <v>112</v>
      </c>
      <c r="Z19" s="81" t="s">
        <v>113</v>
      </c>
      <c r="AA19" s="28">
        <f t="shared" si="1"/>
        <v>0.7</v>
      </c>
      <c r="AB19" s="20"/>
      <c r="AC19" s="20">
        <f t="shared" si="7"/>
        <v>0</v>
      </c>
      <c r="AD19" s="20"/>
      <c r="AE19" s="20"/>
      <c r="AF19" s="28">
        <f t="shared" si="2"/>
        <v>0.9</v>
      </c>
      <c r="AG19" s="20"/>
      <c r="AH19" s="20">
        <f t="shared" si="8"/>
        <v>0</v>
      </c>
      <c r="AI19" s="20"/>
      <c r="AJ19" s="20"/>
      <c r="AK19" s="28">
        <f t="shared" si="3"/>
        <v>1</v>
      </c>
      <c r="AL19" s="20"/>
      <c r="AM19" s="20">
        <f t="shared" si="9"/>
        <v>0</v>
      </c>
      <c r="AN19" s="20"/>
      <c r="AO19" s="20"/>
      <c r="AP19" s="58">
        <f t="shared" si="4"/>
        <v>1</v>
      </c>
      <c r="AQ19" s="68">
        <f>IFERROR(MAX(W19,AB19,AG19,AL19),0)</f>
        <v>4.1000000000000002E-2</v>
      </c>
      <c r="AR19" s="59">
        <f t="shared" si="10"/>
        <v>4.1000000000000002E-2</v>
      </c>
      <c r="AS19" s="20" t="s">
        <v>114</v>
      </c>
    </row>
    <row r="20" spans="1:45" s="29" customFormat="1" ht="105" x14ac:dyDescent="0.25">
      <c r="A20" s="21">
        <v>4</v>
      </c>
      <c r="B20" s="20" t="s">
        <v>44</v>
      </c>
      <c r="C20" s="20" t="s">
        <v>115</v>
      </c>
      <c r="D20" s="25" t="s">
        <v>116</v>
      </c>
      <c r="E20" s="20" t="s">
        <v>117</v>
      </c>
      <c r="F20" s="20" t="s">
        <v>48</v>
      </c>
      <c r="G20" s="20" t="s">
        <v>118</v>
      </c>
      <c r="H20" s="20" t="s">
        <v>119</v>
      </c>
      <c r="I20" s="20" t="s">
        <v>120</v>
      </c>
      <c r="J20" s="20" t="s">
        <v>121</v>
      </c>
      <c r="K20" s="39" t="s">
        <v>118</v>
      </c>
      <c r="L20" s="42">
        <v>3000</v>
      </c>
      <c r="M20" s="42">
        <v>3950</v>
      </c>
      <c r="N20" s="42">
        <v>3950</v>
      </c>
      <c r="O20" s="28">
        <v>3950</v>
      </c>
      <c r="P20" s="28">
        <f>SUM(L20:O20)</f>
        <v>14850</v>
      </c>
      <c r="Q20" s="20" t="s">
        <v>54</v>
      </c>
      <c r="R20" s="20" t="s">
        <v>122</v>
      </c>
      <c r="S20" s="39" t="s">
        <v>123</v>
      </c>
      <c r="T20" s="39" t="s">
        <v>124</v>
      </c>
      <c r="U20" s="20" t="s">
        <v>125</v>
      </c>
      <c r="V20" s="60">
        <f t="shared" si="5"/>
        <v>3000</v>
      </c>
      <c r="W20" s="82">
        <v>12484</v>
      </c>
      <c r="X20" s="59">
        <f t="shared" si="6"/>
        <v>1</v>
      </c>
      <c r="Y20" s="20" t="s">
        <v>126</v>
      </c>
      <c r="Z20" s="57" t="s">
        <v>127</v>
      </c>
      <c r="AA20" s="28">
        <f t="shared" si="1"/>
        <v>3950</v>
      </c>
      <c r="AB20" s="20"/>
      <c r="AC20" s="20">
        <f t="shared" si="7"/>
        <v>0</v>
      </c>
      <c r="AD20" s="20"/>
      <c r="AE20" s="20"/>
      <c r="AF20" s="28">
        <f t="shared" si="2"/>
        <v>3950</v>
      </c>
      <c r="AG20" s="20"/>
      <c r="AH20" s="20">
        <f t="shared" si="8"/>
        <v>0</v>
      </c>
      <c r="AI20" s="20"/>
      <c r="AJ20" s="20"/>
      <c r="AK20" s="28">
        <f t="shared" si="3"/>
        <v>3950</v>
      </c>
      <c r="AL20" s="20"/>
      <c r="AM20" s="20">
        <f t="shared" si="9"/>
        <v>0</v>
      </c>
      <c r="AN20" s="20"/>
      <c r="AO20" s="20"/>
      <c r="AP20" s="60">
        <f t="shared" si="4"/>
        <v>14850</v>
      </c>
      <c r="AQ20" s="70">
        <f t="shared" ref="AQ20:AQ27" si="11">IFERROR(W20+AB20+AG20+AL20,0)</f>
        <v>12484</v>
      </c>
      <c r="AR20" s="59">
        <f t="shared" si="10"/>
        <v>0.84067340067340068</v>
      </c>
      <c r="AS20" s="20" t="s">
        <v>128</v>
      </c>
    </row>
    <row r="21" spans="1:45" s="29" customFormat="1" ht="105" x14ac:dyDescent="0.25">
      <c r="A21" s="21">
        <v>4</v>
      </c>
      <c r="B21" s="20" t="s">
        <v>44</v>
      </c>
      <c r="C21" s="20" t="s">
        <v>115</v>
      </c>
      <c r="D21" s="25" t="s">
        <v>129</v>
      </c>
      <c r="E21" s="20" t="s">
        <v>130</v>
      </c>
      <c r="F21" s="20" t="s">
        <v>48</v>
      </c>
      <c r="G21" s="20" t="s">
        <v>131</v>
      </c>
      <c r="H21" s="20" t="s">
        <v>132</v>
      </c>
      <c r="I21" s="20" t="s">
        <v>120</v>
      </c>
      <c r="J21" s="20" t="s">
        <v>121</v>
      </c>
      <c r="K21" s="39" t="s">
        <v>131</v>
      </c>
      <c r="L21" s="42">
        <v>800</v>
      </c>
      <c r="M21" s="42">
        <v>940</v>
      </c>
      <c r="N21" s="42">
        <v>940</v>
      </c>
      <c r="O21" s="28">
        <v>920</v>
      </c>
      <c r="P21" s="28">
        <f t="shared" ref="P21:P26" si="12">SUM(L21:O21)</f>
        <v>3600</v>
      </c>
      <c r="Q21" s="20" t="s">
        <v>54</v>
      </c>
      <c r="R21" s="32" t="s">
        <v>133</v>
      </c>
      <c r="S21" s="40" t="s">
        <v>123</v>
      </c>
      <c r="T21" s="39" t="s">
        <v>124</v>
      </c>
      <c r="U21" s="20" t="s">
        <v>125</v>
      </c>
      <c r="V21" s="60">
        <f t="shared" si="5"/>
        <v>800</v>
      </c>
      <c r="W21" s="82">
        <v>2262</v>
      </c>
      <c r="X21" s="59">
        <f t="shared" si="6"/>
        <v>1</v>
      </c>
      <c r="Y21" s="20" t="s">
        <v>134</v>
      </c>
      <c r="Z21" s="57" t="s">
        <v>127</v>
      </c>
      <c r="AA21" s="28">
        <f t="shared" si="1"/>
        <v>940</v>
      </c>
      <c r="AB21" s="20"/>
      <c r="AC21" s="20">
        <f t="shared" si="7"/>
        <v>0</v>
      </c>
      <c r="AD21" s="20"/>
      <c r="AE21" s="20"/>
      <c r="AF21" s="28">
        <f t="shared" si="2"/>
        <v>940</v>
      </c>
      <c r="AG21" s="20"/>
      <c r="AH21" s="20">
        <f t="shared" si="8"/>
        <v>0</v>
      </c>
      <c r="AI21" s="20"/>
      <c r="AJ21" s="20"/>
      <c r="AK21" s="28">
        <f t="shared" si="3"/>
        <v>920</v>
      </c>
      <c r="AL21" s="20"/>
      <c r="AM21" s="20">
        <f t="shared" si="9"/>
        <v>0</v>
      </c>
      <c r="AN21" s="20"/>
      <c r="AO21" s="20"/>
      <c r="AP21" s="60">
        <f t="shared" si="4"/>
        <v>3600</v>
      </c>
      <c r="AQ21" s="70">
        <f t="shared" si="11"/>
        <v>2262</v>
      </c>
      <c r="AR21" s="59">
        <f t="shared" si="10"/>
        <v>0.6283333333333333</v>
      </c>
      <c r="AS21" s="20" t="s">
        <v>135</v>
      </c>
    </row>
    <row r="22" spans="1:45" s="29" customFormat="1" ht="105" x14ac:dyDescent="0.25">
      <c r="A22" s="21">
        <v>4</v>
      </c>
      <c r="B22" s="20" t="s">
        <v>44</v>
      </c>
      <c r="C22" s="20" t="s">
        <v>115</v>
      </c>
      <c r="D22" s="25" t="s">
        <v>136</v>
      </c>
      <c r="E22" s="20" t="s">
        <v>137</v>
      </c>
      <c r="F22" s="20" t="s">
        <v>48</v>
      </c>
      <c r="G22" s="20" t="s">
        <v>138</v>
      </c>
      <c r="H22" s="20" t="s">
        <v>139</v>
      </c>
      <c r="I22" s="20" t="s">
        <v>120</v>
      </c>
      <c r="J22" s="20" t="s">
        <v>121</v>
      </c>
      <c r="K22" s="20" t="s">
        <v>140</v>
      </c>
      <c r="L22" s="28">
        <v>3</v>
      </c>
      <c r="M22" s="28">
        <v>6</v>
      </c>
      <c r="N22" s="28">
        <v>9</v>
      </c>
      <c r="O22" s="28">
        <v>12</v>
      </c>
      <c r="P22" s="28">
        <f t="shared" si="12"/>
        <v>30</v>
      </c>
      <c r="Q22" s="20" t="s">
        <v>54</v>
      </c>
      <c r="R22" s="20" t="s">
        <v>141</v>
      </c>
      <c r="S22" s="39" t="s">
        <v>142</v>
      </c>
      <c r="T22" s="39" t="s">
        <v>124</v>
      </c>
      <c r="U22" s="20" t="s">
        <v>125</v>
      </c>
      <c r="V22" s="60">
        <f t="shared" si="5"/>
        <v>3</v>
      </c>
      <c r="W22" s="82">
        <v>0</v>
      </c>
      <c r="X22" s="59">
        <f t="shared" si="6"/>
        <v>0</v>
      </c>
      <c r="Y22" s="20" t="s">
        <v>143</v>
      </c>
      <c r="Z22" s="57" t="s">
        <v>127</v>
      </c>
      <c r="AA22" s="28">
        <f t="shared" si="1"/>
        <v>6</v>
      </c>
      <c r="AB22" s="20"/>
      <c r="AC22" s="20">
        <f t="shared" si="7"/>
        <v>0</v>
      </c>
      <c r="AD22" s="20"/>
      <c r="AE22" s="20"/>
      <c r="AF22" s="28">
        <f t="shared" si="2"/>
        <v>9</v>
      </c>
      <c r="AG22" s="20"/>
      <c r="AH22" s="20">
        <f t="shared" si="8"/>
        <v>0</v>
      </c>
      <c r="AI22" s="20"/>
      <c r="AJ22" s="20"/>
      <c r="AK22" s="28">
        <f t="shared" si="3"/>
        <v>12</v>
      </c>
      <c r="AL22" s="20"/>
      <c r="AM22" s="20">
        <f t="shared" si="9"/>
        <v>0</v>
      </c>
      <c r="AN22" s="20"/>
      <c r="AO22" s="20"/>
      <c r="AP22" s="60">
        <f t="shared" si="4"/>
        <v>30</v>
      </c>
      <c r="AQ22" s="70">
        <f t="shared" si="11"/>
        <v>0</v>
      </c>
      <c r="AR22" s="59">
        <f t="shared" si="10"/>
        <v>0</v>
      </c>
      <c r="AS22" s="20" t="s">
        <v>144</v>
      </c>
    </row>
    <row r="23" spans="1:45" s="29" customFormat="1" ht="105" x14ac:dyDescent="0.25">
      <c r="A23" s="21">
        <v>4</v>
      </c>
      <c r="B23" s="20" t="s">
        <v>44</v>
      </c>
      <c r="C23" s="20" t="s">
        <v>115</v>
      </c>
      <c r="D23" s="25" t="s">
        <v>145</v>
      </c>
      <c r="E23" s="20" t="s">
        <v>146</v>
      </c>
      <c r="F23" s="20" t="s">
        <v>48</v>
      </c>
      <c r="G23" s="20" t="s">
        <v>147</v>
      </c>
      <c r="H23" s="20" t="s">
        <v>148</v>
      </c>
      <c r="I23" s="20" t="s">
        <v>120</v>
      </c>
      <c r="J23" s="20" t="s">
        <v>121</v>
      </c>
      <c r="K23" s="20" t="s">
        <v>149</v>
      </c>
      <c r="L23" s="38">
        <v>3</v>
      </c>
      <c r="M23" s="38">
        <v>3</v>
      </c>
      <c r="N23" s="38">
        <v>3</v>
      </c>
      <c r="O23" s="38">
        <v>2</v>
      </c>
      <c r="P23" s="28">
        <f t="shared" si="12"/>
        <v>11</v>
      </c>
      <c r="Q23" s="20" t="s">
        <v>54</v>
      </c>
      <c r="R23" s="20" t="s">
        <v>141</v>
      </c>
      <c r="S23" s="39" t="s">
        <v>142</v>
      </c>
      <c r="T23" s="39" t="s">
        <v>124</v>
      </c>
      <c r="U23" s="20" t="s">
        <v>125</v>
      </c>
      <c r="V23" s="60">
        <f t="shared" si="5"/>
        <v>3</v>
      </c>
      <c r="W23" s="82">
        <v>0</v>
      </c>
      <c r="X23" s="59">
        <f t="shared" si="6"/>
        <v>0</v>
      </c>
      <c r="Y23" s="20" t="s">
        <v>150</v>
      </c>
      <c r="Z23" s="57" t="s">
        <v>127</v>
      </c>
      <c r="AA23" s="28">
        <f t="shared" si="1"/>
        <v>3</v>
      </c>
      <c r="AB23" s="20"/>
      <c r="AC23" s="20">
        <f t="shared" si="7"/>
        <v>0</v>
      </c>
      <c r="AD23" s="20"/>
      <c r="AE23" s="20"/>
      <c r="AF23" s="28">
        <f t="shared" si="2"/>
        <v>3</v>
      </c>
      <c r="AG23" s="20"/>
      <c r="AH23" s="20">
        <f t="shared" si="8"/>
        <v>0</v>
      </c>
      <c r="AI23" s="20"/>
      <c r="AJ23" s="20"/>
      <c r="AK23" s="28">
        <f t="shared" si="3"/>
        <v>2</v>
      </c>
      <c r="AL23" s="20"/>
      <c r="AM23" s="20">
        <f t="shared" si="9"/>
        <v>0</v>
      </c>
      <c r="AN23" s="20"/>
      <c r="AO23" s="20"/>
      <c r="AP23" s="60">
        <f t="shared" si="4"/>
        <v>11</v>
      </c>
      <c r="AQ23" s="70">
        <f t="shared" si="11"/>
        <v>0</v>
      </c>
      <c r="AR23" s="59">
        <f t="shared" si="10"/>
        <v>0</v>
      </c>
      <c r="AS23" s="20" t="s">
        <v>144</v>
      </c>
    </row>
    <row r="24" spans="1:45" s="29" customFormat="1" ht="105" x14ac:dyDescent="0.25">
      <c r="A24" s="21">
        <v>4</v>
      </c>
      <c r="B24" s="20" t="s">
        <v>44</v>
      </c>
      <c r="C24" s="20" t="s">
        <v>115</v>
      </c>
      <c r="D24" s="25" t="s">
        <v>151</v>
      </c>
      <c r="E24" s="20" t="s">
        <v>152</v>
      </c>
      <c r="F24" s="20" t="s">
        <v>48</v>
      </c>
      <c r="G24" s="20" t="s">
        <v>153</v>
      </c>
      <c r="H24" s="20" t="s">
        <v>154</v>
      </c>
      <c r="I24" s="20" t="s">
        <v>120</v>
      </c>
      <c r="J24" s="20" t="s">
        <v>121</v>
      </c>
      <c r="K24" s="20" t="s">
        <v>155</v>
      </c>
      <c r="L24" s="38">
        <v>35</v>
      </c>
      <c r="M24" s="38">
        <v>85</v>
      </c>
      <c r="N24" s="38">
        <v>120</v>
      </c>
      <c r="O24" s="38">
        <v>122</v>
      </c>
      <c r="P24" s="28">
        <f t="shared" si="12"/>
        <v>362</v>
      </c>
      <c r="Q24" s="20" t="s">
        <v>54</v>
      </c>
      <c r="R24" s="20" t="s">
        <v>156</v>
      </c>
      <c r="S24" s="39" t="s">
        <v>157</v>
      </c>
      <c r="T24" s="39" t="s">
        <v>124</v>
      </c>
      <c r="U24" s="20" t="s">
        <v>125</v>
      </c>
      <c r="V24" s="60">
        <f t="shared" si="5"/>
        <v>35</v>
      </c>
      <c r="W24" s="82">
        <v>141</v>
      </c>
      <c r="X24" s="59">
        <f t="shared" si="6"/>
        <v>1</v>
      </c>
      <c r="Y24" s="20" t="s">
        <v>158</v>
      </c>
      <c r="Z24" s="20" t="s">
        <v>159</v>
      </c>
      <c r="AA24" s="28">
        <f t="shared" si="1"/>
        <v>85</v>
      </c>
      <c r="AB24" s="20"/>
      <c r="AC24" s="20">
        <f t="shared" si="7"/>
        <v>0</v>
      </c>
      <c r="AD24" s="20"/>
      <c r="AE24" s="20"/>
      <c r="AF24" s="28">
        <f t="shared" si="2"/>
        <v>120</v>
      </c>
      <c r="AG24" s="20"/>
      <c r="AH24" s="20">
        <f t="shared" si="8"/>
        <v>0</v>
      </c>
      <c r="AI24" s="20"/>
      <c r="AJ24" s="20"/>
      <c r="AK24" s="28">
        <f t="shared" si="3"/>
        <v>122</v>
      </c>
      <c r="AL24" s="20"/>
      <c r="AM24" s="20">
        <f t="shared" si="9"/>
        <v>0</v>
      </c>
      <c r="AN24" s="20"/>
      <c r="AO24" s="20"/>
      <c r="AP24" s="60">
        <f t="shared" si="4"/>
        <v>362</v>
      </c>
      <c r="AQ24" s="70">
        <f t="shared" si="11"/>
        <v>141</v>
      </c>
      <c r="AR24" s="59">
        <f t="shared" si="10"/>
        <v>0.38950276243093923</v>
      </c>
      <c r="AS24" s="20" t="s">
        <v>160</v>
      </c>
    </row>
    <row r="25" spans="1:45" s="29" customFormat="1" ht="90" x14ac:dyDescent="0.25">
      <c r="A25" s="21">
        <v>4</v>
      </c>
      <c r="B25" s="20" t="s">
        <v>44</v>
      </c>
      <c r="C25" s="20" t="s">
        <v>115</v>
      </c>
      <c r="D25" s="25" t="s">
        <v>161</v>
      </c>
      <c r="E25" s="20" t="s">
        <v>162</v>
      </c>
      <c r="F25" s="20" t="s">
        <v>48</v>
      </c>
      <c r="G25" s="20" t="s">
        <v>163</v>
      </c>
      <c r="H25" s="20" t="s">
        <v>164</v>
      </c>
      <c r="I25" s="20" t="s">
        <v>120</v>
      </c>
      <c r="J25" s="20" t="s">
        <v>121</v>
      </c>
      <c r="K25" s="20" t="s">
        <v>155</v>
      </c>
      <c r="L25" s="28">
        <v>29</v>
      </c>
      <c r="M25" s="28">
        <v>48</v>
      </c>
      <c r="N25" s="28">
        <v>48</v>
      </c>
      <c r="O25" s="28">
        <v>36</v>
      </c>
      <c r="P25" s="28">
        <f>SUM(L25:O25)</f>
        <v>161</v>
      </c>
      <c r="Q25" s="20" t="s">
        <v>54</v>
      </c>
      <c r="R25" s="20" t="s">
        <v>165</v>
      </c>
      <c r="S25" s="39" t="s">
        <v>157</v>
      </c>
      <c r="T25" s="39" t="s">
        <v>124</v>
      </c>
      <c r="U25" s="20" t="s">
        <v>125</v>
      </c>
      <c r="V25" s="60">
        <f t="shared" si="5"/>
        <v>29</v>
      </c>
      <c r="W25" s="82">
        <f>17+21+16</f>
        <v>54</v>
      </c>
      <c r="X25" s="59">
        <f t="shared" si="6"/>
        <v>1</v>
      </c>
      <c r="Y25" s="20" t="s">
        <v>166</v>
      </c>
      <c r="Z25" s="20" t="s">
        <v>159</v>
      </c>
      <c r="AA25" s="28">
        <f t="shared" si="1"/>
        <v>48</v>
      </c>
      <c r="AB25" s="20"/>
      <c r="AC25" s="20">
        <f t="shared" si="7"/>
        <v>0</v>
      </c>
      <c r="AD25" s="20"/>
      <c r="AE25" s="20"/>
      <c r="AF25" s="28">
        <f t="shared" si="2"/>
        <v>48</v>
      </c>
      <c r="AG25" s="20"/>
      <c r="AH25" s="20">
        <f t="shared" si="8"/>
        <v>0</v>
      </c>
      <c r="AI25" s="20"/>
      <c r="AJ25" s="20"/>
      <c r="AK25" s="28">
        <f t="shared" si="3"/>
        <v>36</v>
      </c>
      <c r="AL25" s="20"/>
      <c r="AM25" s="20">
        <f t="shared" si="9"/>
        <v>0</v>
      </c>
      <c r="AN25" s="20"/>
      <c r="AO25" s="20"/>
      <c r="AP25" s="60">
        <f t="shared" si="4"/>
        <v>161</v>
      </c>
      <c r="AQ25" s="70">
        <f t="shared" si="11"/>
        <v>54</v>
      </c>
      <c r="AR25" s="59">
        <f t="shared" si="10"/>
        <v>0.33540372670807456</v>
      </c>
      <c r="AS25" s="20" t="s">
        <v>167</v>
      </c>
    </row>
    <row r="26" spans="1:45" s="29" customFormat="1" ht="105" x14ac:dyDescent="0.25">
      <c r="A26" s="21">
        <v>4</v>
      </c>
      <c r="B26" s="20" t="s">
        <v>44</v>
      </c>
      <c r="C26" s="20" t="s">
        <v>115</v>
      </c>
      <c r="D26" s="25" t="s">
        <v>168</v>
      </c>
      <c r="E26" s="20" t="s">
        <v>169</v>
      </c>
      <c r="F26" s="20" t="s">
        <v>48</v>
      </c>
      <c r="G26" s="20" t="s">
        <v>170</v>
      </c>
      <c r="H26" s="20" t="s">
        <v>171</v>
      </c>
      <c r="I26" s="20" t="s">
        <v>120</v>
      </c>
      <c r="J26" s="20" t="s">
        <v>121</v>
      </c>
      <c r="K26" s="20" t="s">
        <v>155</v>
      </c>
      <c r="L26" s="28">
        <v>6</v>
      </c>
      <c r="M26" s="28">
        <v>12</v>
      </c>
      <c r="N26" s="28">
        <v>12</v>
      </c>
      <c r="O26" s="28">
        <v>10</v>
      </c>
      <c r="P26" s="28">
        <f t="shared" si="12"/>
        <v>40</v>
      </c>
      <c r="Q26" s="20" t="s">
        <v>54</v>
      </c>
      <c r="R26" s="20" t="s">
        <v>172</v>
      </c>
      <c r="S26" s="39" t="s">
        <v>157</v>
      </c>
      <c r="T26" s="39" t="s">
        <v>124</v>
      </c>
      <c r="U26" s="20" t="s">
        <v>125</v>
      </c>
      <c r="V26" s="60">
        <f t="shared" si="5"/>
        <v>6</v>
      </c>
      <c r="W26" s="82">
        <v>12</v>
      </c>
      <c r="X26" s="59">
        <f t="shared" si="6"/>
        <v>1</v>
      </c>
      <c r="Y26" s="20" t="s">
        <v>173</v>
      </c>
      <c r="Z26" s="20" t="s">
        <v>159</v>
      </c>
      <c r="AA26" s="28">
        <f t="shared" si="1"/>
        <v>12</v>
      </c>
      <c r="AB26" s="20"/>
      <c r="AC26" s="20">
        <f t="shared" si="7"/>
        <v>0</v>
      </c>
      <c r="AD26" s="20"/>
      <c r="AE26" s="20"/>
      <c r="AF26" s="28">
        <f t="shared" si="2"/>
        <v>12</v>
      </c>
      <c r="AG26" s="20"/>
      <c r="AH26" s="20">
        <f t="shared" si="8"/>
        <v>0</v>
      </c>
      <c r="AI26" s="20"/>
      <c r="AJ26" s="20"/>
      <c r="AK26" s="28">
        <f t="shared" si="3"/>
        <v>10</v>
      </c>
      <c r="AL26" s="20"/>
      <c r="AM26" s="20">
        <f t="shared" si="9"/>
        <v>0</v>
      </c>
      <c r="AN26" s="20"/>
      <c r="AO26" s="20"/>
      <c r="AP26" s="60">
        <f t="shared" si="4"/>
        <v>40</v>
      </c>
      <c r="AQ26" s="70">
        <f t="shared" si="11"/>
        <v>12</v>
      </c>
      <c r="AR26" s="59">
        <f t="shared" si="10"/>
        <v>0.3</v>
      </c>
      <c r="AS26" s="20" t="s">
        <v>174</v>
      </c>
    </row>
    <row r="27" spans="1:45" s="29" customFormat="1" ht="90" x14ac:dyDescent="0.25">
      <c r="A27" s="21">
        <v>4</v>
      </c>
      <c r="B27" s="20" t="s">
        <v>44</v>
      </c>
      <c r="C27" s="20" t="s">
        <v>115</v>
      </c>
      <c r="D27" s="25" t="s">
        <v>175</v>
      </c>
      <c r="E27" s="20" t="s">
        <v>176</v>
      </c>
      <c r="F27" s="20" t="s">
        <v>48</v>
      </c>
      <c r="G27" s="20" t="s">
        <v>177</v>
      </c>
      <c r="H27" s="20" t="s">
        <v>178</v>
      </c>
      <c r="I27" s="20" t="s">
        <v>120</v>
      </c>
      <c r="J27" s="20" t="s">
        <v>121</v>
      </c>
      <c r="K27" s="20" t="s">
        <v>155</v>
      </c>
      <c r="L27" s="28">
        <v>7</v>
      </c>
      <c r="M27" s="28">
        <v>12</v>
      </c>
      <c r="N27" s="28">
        <v>12</v>
      </c>
      <c r="O27" s="28">
        <v>9</v>
      </c>
      <c r="P27" s="28">
        <f>SUM(L27:O27)</f>
        <v>40</v>
      </c>
      <c r="Q27" s="20" t="s">
        <v>54</v>
      </c>
      <c r="R27" s="20" t="s">
        <v>179</v>
      </c>
      <c r="S27" s="39" t="s">
        <v>157</v>
      </c>
      <c r="T27" s="39" t="s">
        <v>124</v>
      </c>
      <c r="U27" s="20" t="s">
        <v>125</v>
      </c>
      <c r="V27" s="60">
        <f t="shared" si="5"/>
        <v>7</v>
      </c>
      <c r="W27" s="82">
        <v>9</v>
      </c>
      <c r="X27" s="59">
        <f t="shared" si="6"/>
        <v>1</v>
      </c>
      <c r="Y27" s="20" t="s">
        <v>180</v>
      </c>
      <c r="Z27" s="20" t="s">
        <v>159</v>
      </c>
      <c r="AA27" s="28">
        <f t="shared" si="1"/>
        <v>12</v>
      </c>
      <c r="AB27" s="20"/>
      <c r="AC27" s="20">
        <f t="shared" si="7"/>
        <v>0</v>
      </c>
      <c r="AD27" s="20"/>
      <c r="AE27" s="20"/>
      <c r="AF27" s="28">
        <f t="shared" si="2"/>
        <v>12</v>
      </c>
      <c r="AG27" s="20"/>
      <c r="AH27" s="20">
        <f t="shared" si="8"/>
        <v>0</v>
      </c>
      <c r="AI27" s="20"/>
      <c r="AJ27" s="20"/>
      <c r="AK27" s="28">
        <f t="shared" si="3"/>
        <v>9</v>
      </c>
      <c r="AL27" s="20"/>
      <c r="AM27" s="20">
        <f t="shared" si="9"/>
        <v>0</v>
      </c>
      <c r="AN27" s="20"/>
      <c r="AO27" s="20"/>
      <c r="AP27" s="60">
        <f t="shared" si="4"/>
        <v>40</v>
      </c>
      <c r="AQ27" s="70">
        <f t="shared" si="11"/>
        <v>9</v>
      </c>
      <c r="AR27" s="59">
        <f t="shared" si="10"/>
        <v>0.22500000000000001</v>
      </c>
      <c r="AS27" s="20" t="s">
        <v>181</v>
      </c>
    </row>
    <row r="28" spans="1:45" s="5" customFormat="1" ht="15.75" x14ac:dyDescent="0.25">
      <c r="A28" s="10"/>
      <c r="B28" s="10"/>
      <c r="C28" s="10"/>
      <c r="D28" s="10"/>
      <c r="E28" s="13" t="s">
        <v>182</v>
      </c>
      <c r="F28" s="10"/>
      <c r="G28" s="10"/>
      <c r="H28" s="10"/>
      <c r="I28" s="10"/>
      <c r="J28" s="10"/>
      <c r="K28" s="10"/>
      <c r="L28" s="15"/>
      <c r="M28" s="15"/>
      <c r="N28" s="15"/>
      <c r="O28" s="15"/>
      <c r="P28" s="15"/>
      <c r="Q28" s="10"/>
      <c r="R28" s="10"/>
      <c r="S28" s="10"/>
      <c r="T28" s="10"/>
      <c r="U28" s="10"/>
      <c r="V28" s="61"/>
      <c r="W28" s="61"/>
      <c r="X28" s="62">
        <f>AVERAGE(X14:X27)*80%</f>
        <v>0.54409157257404683</v>
      </c>
      <c r="Y28" s="61"/>
      <c r="Z28" s="61"/>
      <c r="AA28" s="15"/>
      <c r="AB28" s="15"/>
      <c r="AC28" s="15">
        <f>AVERAGE(AC13:AC27)*80%</f>
        <v>0</v>
      </c>
      <c r="AD28" s="15"/>
      <c r="AE28" s="15"/>
      <c r="AF28" s="15"/>
      <c r="AG28" s="15"/>
      <c r="AH28" s="15">
        <f>AVERAGE(AH13:AH27)*80%</f>
        <v>0</v>
      </c>
      <c r="AI28" s="15"/>
      <c r="AJ28" s="15"/>
      <c r="AK28" s="15"/>
      <c r="AL28" s="15"/>
      <c r="AM28" s="15">
        <f>AVERAGE(AM13:AM27)*80%</f>
        <v>0</v>
      </c>
      <c r="AN28" s="10"/>
      <c r="AO28" s="10"/>
      <c r="AP28" s="71"/>
      <c r="AQ28" s="71"/>
      <c r="AR28" s="62">
        <f>AVERAGE(AR14:AR27)*80%</f>
        <v>0.2086233626273454</v>
      </c>
      <c r="AS28" s="72"/>
    </row>
    <row r="29" spans="1:45" s="29" customFormat="1" ht="75" x14ac:dyDescent="0.25">
      <c r="A29" s="33">
        <v>3</v>
      </c>
      <c r="B29" s="26" t="s">
        <v>61</v>
      </c>
      <c r="C29" s="26" t="s">
        <v>183</v>
      </c>
      <c r="D29" s="33" t="s">
        <v>184</v>
      </c>
      <c r="E29" s="26" t="s">
        <v>185</v>
      </c>
      <c r="F29" s="26" t="s">
        <v>186</v>
      </c>
      <c r="G29" s="26" t="s">
        <v>187</v>
      </c>
      <c r="H29" s="26" t="s">
        <v>188</v>
      </c>
      <c r="I29" s="26" t="s">
        <v>189</v>
      </c>
      <c r="J29" s="43" t="s">
        <v>101</v>
      </c>
      <c r="K29" s="43" t="s">
        <v>190</v>
      </c>
      <c r="L29" s="44" t="s">
        <v>191</v>
      </c>
      <c r="M29" s="45">
        <v>0.8</v>
      </c>
      <c r="N29" s="44" t="s">
        <v>191</v>
      </c>
      <c r="O29" s="45">
        <v>0.8</v>
      </c>
      <c r="P29" s="45">
        <v>0.8</v>
      </c>
      <c r="Q29" s="26" t="s">
        <v>54</v>
      </c>
      <c r="R29" s="26" t="s">
        <v>192</v>
      </c>
      <c r="S29" s="26" t="s">
        <v>193</v>
      </c>
      <c r="T29" s="26" t="s">
        <v>194</v>
      </c>
      <c r="U29" s="26" t="s">
        <v>195</v>
      </c>
      <c r="V29" s="77" t="s">
        <v>59</v>
      </c>
      <c r="W29" s="77" t="s">
        <v>59</v>
      </c>
      <c r="X29" s="77" t="s">
        <v>59</v>
      </c>
      <c r="Y29" s="77" t="s">
        <v>59</v>
      </c>
      <c r="Z29" s="77" t="s">
        <v>59</v>
      </c>
      <c r="AA29" s="28">
        <f>M29</f>
        <v>0.8</v>
      </c>
      <c r="AB29" s="26"/>
      <c r="AC29" s="20">
        <f t="shared" si="7"/>
        <v>0</v>
      </c>
      <c r="AD29" s="26"/>
      <c r="AE29" s="26"/>
      <c r="AF29" s="28" t="str">
        <f>N29</f>
        <v xml:space="preserve">No programada </v>
      </c>
      <c r="AG29" s="26"/>
      <c r="AH29" s="20" t="e">
        <f t="shared" si="8"/>
        <v>#VALUE!</v>
      </c>
      <c r="AI29" s="26"/>
      <c r="AJ29" s="26"/>
      <c r="AK29" s="28">
        <f>O29</f>
        <v>0.8</v>
      </c>
      <c r="AL29" s="26"/>
      <c r="AM29" s="20">
        <f t="shared" si="9"/>
        <v>0</v>
      </c>
      <c r="AN29" s="26"/>
      <c r="AO29" s="26"/>
      <c r="AP29" s="63">
        <f>P29</f>
        <v>0.8</v>
      </c>
      <c r="AQ29" s="73">
        <f>IFERROR(AVERAGE(W29,AB29,AG29,AL29)*0.25,0)</f>
        <v>0</v>
      </c>
      <c r="AR29" s="74">
        <f t="shared" ref="AR29:AR35" si="13">IF(AQ29/AP29&gt;100%,100%,AQ29/AP29)</f>
        <v>0</v>
      </c>
      <c r="AS29" s="46" t="s">
        <v>60</v>
      </c>
    </row>
    <row r="30" spans="1:45" s="29" customFormat="1" ht="165" x14ac:dyDescent="0.25">
      <c r="A30" s="33">
        <v>5</v>
      </c>
      <c r="B30" s="26" t="s">
        <v>196</v>
      </c>
      <c r="C30" s="26" t="s">
        <v>197</v>
      </c>
      <c r="D30" s="33" t="s">
        <v>198</v>
      </c>
      <c r="E30" s="46" t="s">
        <v>199</v>
      </c>
      <c r="F30" s="46" t="s">
        <v>186</v>
      </c>
      <c r="G30" s="46" t="s">
        <v>200</v>
      </c>
      <c r="H30" s="46" t="s">
        <v>201</v>
      </c>
      <c r="I30" s="46" t="s">
        <v>202</v>
      </c>
      <c r="J30" s="46" t="s">
        <v>203</v>
      </c>
      <c r="K30" s="46" t="s">
        <v>200</v>
      </c>
      <c r="L30" s="47" t="s">
        <v>204</v>
      </c>
      <c r="M30" s="48">
        <v>1</v>
      </c>
      <c r="N30" s="48">
        <v>1</v>
      </c>
      <c r="O30" s="49">
        <v>1</v>
      </c>
      <c r="P30" s="49">
        <v>1</v>
      </c>
      <c r="Q30" s="46" t="s">
        <v>205</v>
      </c>
      <c r="R30" s="46" t="s">
        <v>206</v>
      </c>
      <c r="S30" s="46" t="s">
        <v>207</v>
      </c>
      <c r="T30" s="50" t="s">
        <v>208</v>
      </c>
      <c r="U30" s="51" t="s">
        <v>209</v>
      </c>
      <c r="V30" s="77" t="s">
        <v>59</v>
      </c>
      <c r="W30" s="77" t="s">
        <v>59</v>
      </c>
      <c r="X30" s="77" t="s">
        <v>59</v>
      </c>
      <c r="Y30" s="77" t="s">
        <v>59</v>
      </c>
      <c r="Z30" s="77" t="s">
        <v>59</v>
      </c>
      <c r="AA30" s="28">
        <f>M30</f>
        <v>1</v>
      </c>
      <c r="AB30" s="26"/>
      <c r="AC30" s="20">
        <f t="shared" si="7"/>
        <v>0</v>
      </c>
      <c r="AD30" s="26"/>
      <c r="AE30" s="26"/>
      <c r="AF30" s="28">
        <f>N30</f>
        <v>1</v>
      </c>
      <c r="AG30" s="26"/>
      <c r="AH30" s="20">
        <f t="shared" si="8"/>
        <v>0</v>
      </c>
      <c r="AI30" s="26"/>
      <c r="AJ30" s="26"/>
      <c r="AK30" s="28">
        <f>O30</f>
        <v>1</v>
      </c>
      <c r="AL30" s="26"/>
      <c r="AM30" s="20">
        <f t="shared" si="9"/>
        <v>0</v>
      </c>
      <c r="AN30" s="26"/>
      <c r="AO30" s="26"/>
      <c r="AP30" s="63">
        <f>P30</f>
        <v>1</v>
      </c>
      <c r="AQ30" s="73">
        <f>IFERROR(AVERAGE(W30,AB30,AG30,AL30)*0.25,0)</f>
        <v>0</v>
      </c>
      <c r="AR30" s="74">
        <f t="shared" si="13"/>
        <v>0</v>
      </c>
      <c r="AS30" s="46" t="s">
        <v>60</v>
      </c>
    </row>
    <row r="31" spans="1:45" s="29" customFormat="1" ht="90" x14ac:dyDescent="0.25">
      <c r="A31" s="33">
        <v>3</v>
      </c>
      <c r="B31" s="26" t="s">
        <v>61</v>
      </c>
      <c r="C31" s="26" t="s">
        <v>183</v>
      </c>
      <c r="D31" s="33" t="s">
        <v>210</v>
      </c>
      <c r="E31" s="26" t="s">
        <v>211</v>
      </c>
      <c r="F31" s="26" t="s">
        <v>186</v>
      </c>
      <c r="G31" s="26" t="s">
        <v>212</v>
      </c>
      <c r="H31" s="26" t="s">
        <v>213</v>
      </c>
      <c r="I31" s="33" t="s">
        <v>214</v>
      </c>
      <c r="J31" s="27" t="s">
        <v>121</v>
      </c>
      <c r="K31" s="26" t="s">
        <v>212</v>
      </c>
      <c r="L31" s="52">
        <v>0</v>
      </c>
      <c r="M31" s="52">
        <v>1</v>
      </c>
      <c r="N31" s="52">
        <v>0</v>
      </c>
      <c r="O31" s="52">
        <v>1</v>
      </c>
      <c r="P31" s="52">
        <v>2</v>
      </c>
      <c r="Q31" s="26" t="s">
        <v>54</v>
      </c>
      <c r="R31" s="46" t="s">
        <v>215</v>
      </c>
      <c r="S31" s="46" t="s">
        <v>215</v>
      </c>
      <c r="T31" s="46" t="s">
        <v>194</v>
      </c>
      <c r="U31" s="46" t="s">
        <v>194</v>
      </c>
      <c r="V31" s="77" t="s">
        <v>59</v>
      </c>
      <c r="W31" s="77" t="s">
        <v>59</v>
      </c>
      <c r="X31" s="77" t="s">
        <v>59</v>
      </c>
      <c r="Y31" s="77" t="s">
        <v>59</v>
      </c>
      <c r="Z31" s="77" t="s">
        <v>59</v>
      </c>
      <c r="AA31" s="28"/>
      <c r="AB31" s="26"/>
      <c r="AC31" s="20"/>
      <c r="AD31" s="26"/>
      <c r="AE31" s="26"/>
      <c r="AF31" s="28"/>
      <c r="AG31" s="26"/>
      <c r="AH31" s="20"/>
      <c r="AI31" s="26"/>
      <c r="AJ31" s="26"/>
      <c r="AK31" s="28"/>
      <c r="AL31" s="26"/>
      <c r="AM31" s="20"/>
      <c r="AN31" s="26"/>
      <c r="AO31" s="26"/>
      <c r="AP31" s="75">
        <f>P31</f>
        <v>2</v>
      </c>
      <c r="AQ31" s="64">
        <f>IFERROR(W31+AB31+AG31+AL31,0)</f>
        <v>0</v>
      </c>
      <c r="AR31" s="74">
        <f>IF(AQ31/AP31&gt;100%,100%,AQ31/AP31)</f>
        <v>0</v>
      </c>
      <c r="AS31" s="46" t="s">
        <v>60</v>
      </c>
    </row>
    <row r="32" spans="1:45" s="29" customFormat="1" ht="105" x14ac:dyDescent="0.25">
      <c r="A32" s="33">
        <v>3</v>
      </c>
      <c r="B32" s="26" t="s">
        <v>61</v>
      </c>
      <c r="C32" s="26" t="s">
        <v>216</v>
      </c>
      <c r="D32" s="33" t="s">
        <v>217</v>
      </c>
      <c r="E32" s="46" t="s">
        <v>218</v>
      </c>
      <c r="F32" s="46" t="s">
        <v>186</v>
      </c>
      <c r="G32" s="46" t="s">
        <v>219</v>
      </c>
      <c r="H32" s="46" t="s">
        <v>220</v>
      </c>
      <c r="I32" s="46" t="s">
        <v>221</v>
      </c>
      <c r="J32" s="46" t="s">
        <v>121</v>
      </c>
      <c r="K32" s="46" t="s">
        <v>222</v>
      </c>
      <c r="L32" s="53">
        <v>1</v>
      </c>
      <c r="M32" s="53">
        <v>0</v>
      </c>
      <c r="N32" s="53">
        <v>0</v>
      </c>
      <c r="O32" s="53">
        <v>0</v>
      </c>
      <c r="P32" s="53">
        <v>1</v>
      </c>
      <c r="Q32" s="46" t="s">
        <v>54</v>
      </c>
      <c r="R32" s="46" t="s">
        <v>223</v>
      </c>
      <c r="S32" s="46" t="s">
        <v>224</v>
      </c>
      <c r="T32" s="46" t="s">
        <v>194</v>
      </c>
      <c r="U32" s="46" t="s">
        <v>225</v>
      </c>
      <c r="V32" s="63">
        <v>1</v>
      </c>
      <c r="W32" s="64">
        <f>28/28</f>
        <v>1</v>
      </c>
      <c r="X32" s="65">
        <f t="shared" ref="X32:X33" si="14">IF(W32/V32&gt;100%,100%,W32/V32)</f>
        <v>1</v>
      </c>
      <c r="Y32" s="26" t="s">
        <v>226</v>
      </c>
      <c r="Z32" s="26" t="s">
        <v>227</v>
      </c>
      <c r="AA32" s="28"/>
      <c r="AB32" s="26"/>
      <c r="AC32" s="20"/>
      <c r="AD32" s="26"/>
      <c r="AE32" s="26"/>
      <c r="AF32" s="28"/>
      <c r="AG32" s="26"/>
      <c r="AH32" s="20"/>
      <c r="AI32" s="26"/>
      <c r="AJ32" s="26"/>
      <c r="AK32" s="28"/>
      <c r="AL32" s="26"/>
      <c r="AM32" s="20"/>
      <c r="AN32" s="26"/>
      <c r="AO32" s="26"/>
      <c r="AP32" s="76">
        <v>1</v>
      </c>
      <c r="AQ32" s="64">
        <f>IFERROR(W32+AB32+AG32+AL32,0)</f>
        <v>1</v>
      </c>
      <c r="AR32" s="74">
        <f t="shared" si="13"/>
        <v>1</v>
      </c>
      <c r="AS32" s="46" t="s">
        <v>228</v>
      </c>
    </row>
    <row r="33" spans="1:45" s="29" customFormat="1" ht="105" x14ac:dyDescent="0.25">
      <c r="A33" s="33">
        <v>3</v>
      </c>
      <c r="B33" s="26" t="s">
        <v>61</v>
      </c>
      <c r="C33" s="26" t="s">
        <v>216</v>
      </c>
      <c r="D33" s="33" t="s">
        <v>229</v>
      </c>
      <c r="E33" s="46" t="s">
        <v>230</v>
      </c>
      <c r="F33" s="46" t="s">
        <v>186</v>
      </c>
      <c r="G33" s="46" t="s">
        <v>231</v>
      </c>
      <c r="H33" s="46" t="s">
        <v>232</v>
      </c>
      <c r="I33" s="46" t="s">
        <v>111</v>
      </c>
      <c r="J33" s="46" t="s">
        <v>101</v>
      </c>
      <c r="K33" s="46" t="s">
        <v>231</v>
      </c>
      <c r="L33" s="53">
        <v>1</v>
      </c>
      <c r="M33" s="53">
        <v>1</v>
      </c>
      <c r="N33" s="53">
        <v>1</v>
      </c>
      <c r="O33" s="53">
        <v>1</v>
      </c>
      <c r="P33" s="53">
        <v>1</v>
      </c>
      <c r="Q33" s="46" t="s">
        <v>233</v>
      </c>
      <c r="R33" s="46" t="s">
        <v>234</v>
      </c>
      <c r="S33" s="46" t="s">
        <v>235</v>
      </c>
      <c r="T33" s="46" t="s">
        <v>194</v>
      </c>
      <c r="U33" s="46" t="s">
        <v>225</v>
      </c>
      <c r="V33" s="63">
        <f>L33</f>
        <v>1</v>
      </c>
      <c r="W33" s="64">
        <f>68/80</f>
        <v>0.85</v>
      </c>
      <c r="X33" s="65">
        <f t="shared" si="14"/>
        <v>0.85</v>
      </c>
      <c r="Y33" s="26" t="s">
        <v>253</v>
      </c>
      <c r="Z33" s="26" t="s">
        <v>227</v>
      </c>
      <c r="AA33" s="28"/>
      <c r="AB33" s="26"/>
      <c r="AC33" s="20"/>
      <c r="AD33" s="26"/>
      <c r="AE33" s="26"/>
      <c r="AF33" s="28"/>
      <c r="AG33" s="26"/>
      <c r="AH33" s="20"/>
      <c r="AI33" s="26"/>
      <c r="AJ33" s="26"/>
      <c r="AK33" s="28"/>
      <c r="AL33" s="26"/>
      <c r="AM33" s="20"/>
      <c r="AN33" s="26"/>
      <c r="AO33" s="26"/>
      <c r="AP33" s="63">
        <f>P33</f>
        <v>1</v>
      </c>
      <c r="AQ33" s="73">
        <f>IFERROR(AVERAGE(W33,AB33,AG33,AL33)*0.25,0)</f>
        <v>0.21249999999999999</v>
      </c>
      <c r="AR33" s="74">
        <f t="shared" si="13"/>
        <v>0.21249999999999999</v>
      </c>
      <c r="AS33" s="46" t="s">
        <v>254</v>
      </c>
    </row>
    <row r="34" spans="1:45" s="29" customFormat="1" ht="90" x14ac:dyDescent="0.25">
      <c r="A34" s="33">
        <v>3</v>
      </c>
      <c r="B34" s="26" t="s">
        <v>61</v>
      </c>
      <c r="C34" s="26" t="s">
        <v>236</v>
      </c>
      <c r="D34" s="33" t="s">
        <v>237</v>
      </c>
      <c r="E34" s="26" t="s">
        <v>238</v>
      </c>
      <c r="F34" s="46" t="s">
        <v>186</v>
      </c>
      <c r="G34" s="26" t="s">
        <v>239</v>
      </c>
      <c r="H34" s="26" t="s">
        <v>240</v>
      </c>
      <c r="I34" s="26" t="s">
        <v>241</v>
      </c>
      <c r="J34" s="54" t="s">
        <v>121</v>
      </c>
      <c r="K34" s="26" t="s">
        <v>239</v>
      </c>
      <c r="L34" s="55">
        <v>0</v>
      </c>
      <c r="M34" s="55">
        <v>1</v>
      </c>
      <c r="N34" s="55">
        <v>0</v>
      </c>
      <c r="O34" s="55">
        <v>0</v>
      </c>
      <c r="P34" s="56">
        <v>1</v>
      </c>
      <c r="Q34" s="26" t="s">
        <v>54</v>
      </c>
      <c r="R34" s="26" t="s">
        <v>239</v>
      </c>
      <c r="S34" s="26" t="s">
        <v>242</v>
      </c>
      <c r="T34" s="26" t="s">
        <v>194</v>
      </c>
      <c r="U34" s="26" t="s">
        <v>243</v>
      </c>
      <c r="V34" s="77" t="s">
        <v>59</v>
      </c>
      <c r="W34" s="77" t="s">
        <v>59</v>
      </c>
      <c r="X34" s="77" t="s">
        <v>59</v>
      </c>
      <c r="Y34" s="77" t="s">
        <v>59</v>
      </c>
      <c r="Z34" s="77" t="s">
        <v>59</v>
      </c>
      <c r="AA34" s="28">
        <f>M34</f>
        <v>1</v>
      </c>
      <c r="AB34" s="26"/>
      <c r="AC34" s="20">
        <f t="shared" si="7"/>
        <v>0</v>
      </c>
      <c r="AD34" s="26"/>
      <c r="AE34" s="26"/>
      <c r="AF34" s="28">
        <f>N34</f>
        <v>0</v>
      </c>
      <c r="AG34" s="26"/>
      <c r="AH34" s="20" t="e">
        <f t="shared" si="8"/>
        <v>#DIV/0!</v>
      </c>
      <c r="AI34" s="26"/>
      <c r="AJ34" s="26"/>
      <c r="AK34" s="28">
        <f>O34</f>
        <v>0</v>
      </c>
      <c r="AL34" s="26"/>
      <c r="AM34" s="20" t="e">
        <f t="shared" si="9"/>
        <v>#DIV/0!</v>
      </c>
      <c r="AN34" s="26"/>
      <c r="AO34" s="26"/>
      <c r="AP34" s="75">
        <f>P34</f>
        <v>1</v>
      </c>
      <c r="AQ34" s="64">
        <f>IFERROR(W34+AB34+AG34+AL34,0)</f>
        <v>0</v>
      </c>
      <c r="AR34" s="74">
        <f t="shared" si="13"/>
        <v>0</v>
      </c>
      <c r="AS34" s="46" t="s">
        <v>60</v>
      </c>
    </row>
    <row r="35" spans="1:45" s="29" customFormat="1" ht="120" x14ac:dyDescent="0.25">
      <c r="A35" s="33">
        <v>3</v>
      </c>
      <c r="B35" s="26" t="s">
        <v>61</v>
      </c>
      <c r="C35" s="26" t="s">
        <v>236</v>
      </c>
      <c r="D35" s="33" t="s">
        <v>244</v>
      </c>
      <c r="E35" s="26" t="s">
        <v>245</v>
      </c>
      <c r="F35" s="46" t="s">
        <v>186</v>
      </c>
      <c r="G35" s="26" t="s">
        <v>246</v>
      </c>
      <c r="H35" s="26" t="s">
        <v>247</v>
      </c>
      <c r="I35" s="26" t="s">
        <v>241</v>
      </c>
      <c r="J35" s="54" t="s">
        <v>121</v>
      </c>
      <c r="K35" s="26" t="s">
        <v>246</v>
      </c>
      <c r="L35" s="56">
        <v>0</v>
      </c>
      <c r="M35" s="56">
        <v>0</v>
      </c>
      <c r="N35" s="56">
        <v>0</v>
      </c>
      <c r="O35" s="56">
        <v>1</v>
      </c>
      <c r="P35" s="56">
        <v>1</v>
      </c>
      <c r="Q35" s="26" t="s">
        <v>54</v>
      </c>
      <c r="R35" s="26" t="s">
        <v>248</v>
      </c>
      <c r="S35" s="26" t="s">
        <v>249</v>
      </c>
      <c r="T35" s="26" t="s">
        <v>194</v>
      </c>
      <c r="U35" s="26" t="s">
        <v>243</v>
      </c>
      <c r="V35" s="77" t="s">
        <v>59</v>
      </c>
      <c r="W35" s="77" t="s">
        <v>59</v>
      </c>
      <c r="X35" s="77" t="s">
        <v>59</v>
      </c>
      <c r="Y35" s="77" t="s">
        <v>59</v>
      </c>
      <c r="Z35" s="77" t="s">
        <v>59</v>
      </c>
      <c r="AA35" s="28">
        <f>M35</f>
        <v>0</v>
      </c>
      <c r="AB35" s="26"/>
      <c r="AC35" s="20" t="e">
        <f t="shared" si="7"/>
        <v>#DIV/0!</v>
      </c>
      <c r="AD35" s="26"/>
      <c r="AE35" s="26"/>
      <c r="AF35" s="28">
        <f>N35</f>
        <v>0</v>
      </c>
      <c r="AG35" s="26"/>
      <c r="AH35" s="20" t="e">
        <f t="shared" si="8"/>
        <v>#DIV/0!</v>
      </c>
      <c r="AI35" s="26"/>
      <c r="AJ35" s="26"/>
      <c r="AK35" s="28">
        <f>O35</f>
        <v>1</v>
      </c>
      <c r="AL35" s="26"/>
      <c r="AM35" s="20">
        <f t="shared" si="9"/>
        <v>0</v>
      </c>
      <c r="AN35" s="26"/>
      <c r="AO35" s="26"/>
      <c r="AP35" s="75">
        <f>P35</f>
        <v>1</v>
      </c>
      <c r="AQ35" s="64">
        <f>IFERROR(W35+AB35+AG35+AL35,0)</f>
        <v>0</v>
      </c>
      <c r="AR35" s="74">
        <f t="shared" si="13"/>
        <v>0</v>
      </c>
      <c r="AS35" s="46" t="s">
        <v>60</v>
      </c>
    </row>
    <row r="36" spans="1:45" s="5" customFormat="1" ht="15.75" x14ac:dyDescent="0.25">
      <c r="A36" s="10"/>
      <c r="B36" s="10"/>
      <c r="C36" s="10"/>
      <c r="D36" s="10"/>
      <c r="E36" s="11" t="s">
        <v>250</v>
      </c>
      <c r="F36" s="11"/>
      <c r="G36" s="11"/>
      <c r="H36" s="11"/>
      <c r="I36" s="11"/>
      <c r="J36" s="11"/>
      <c r="K36" s="11"/>
      <c r="L36" s="12"/>
      <c r="M36" s="12"/>
      <c r="N36" s="12"/>
      <c r="O36" s="12"/>
      <c r="P36" s="12"/>
      <c r="Q36" s="11"/>
      <c r="R36" s="10"/>
      <c r="S36" s="10"/>
      <c r="T36" s="10"/>
      <c r="U36" s="10"/>
      <c r="V36" s="12"/>
      <c r="W36" s="12"/>
      <c r="X36" s="66">
        <f>AVERAGE(X32,X33)*20%</f>
        <v>0.18500000000000003</v>
      </c>
      <c r="Y36" s="10"/>
      <c r="Z36" s="10"/>
      <c r="AA36" s="12"/>
      <c r="AB36" s="12"/>
      <c r="AC36" s="14" t="e">
        <f>AVERAGE(AC29:AC35)*20%</f>
        <v>#DIV/0!</v>
      </c>
      <c r="AD36" s="10"/>
      <c r="AE36" s="10"/>
      <c r="AF36" s="12"/>
      <c r="AG36" s="12"/>
      <c r="AH36" s="14" t="e">
        <f>AVERAGE(AH29:AH35)*20%</f>
        <v>#VALUE!</v>
      </c>
      <c r="AI36" s="10"/>
      <c r="AJ36" s="10"/>
      <c r="AK36" s="12"/>
      <c r="AL36" s="12"/>
      <c r="AM36" s="14" t="e">
        <f>AVERAGE(AM29:AM35)*20%</f>
        <v>#DIV/0!</v>
      </c>
      <c r="AN36" s="10"/>
      <c r="AO36" s="10"/>
      <c r="AP36" s="16"/>
      <c r="AQ36" s="16"/>
      <c r="AR36" s="66">
        <f>AVERAGE(AR32,AR33)*20%</f>
        <v>0.12125</v>
      </c>
      <c r="AS36" s="10"/>
    </row>
    <row r="37" spans="1:45" s="9" customFormat="1" ht="18.75" x14ac:dyDescent="0.3">
      <c r="A37" s="6"/>
      <c r="B37" s="6"/>
      <c r="C37" s="6"/>
      <c r="D37" s="6"/>
      <c r="E37" s="7" t="s">
        <v>251</v>
      </c>
      <c r="F37" s="6"/>
      <c r="G37" s="6"/>
      <c r="H37" s="6"/>
      <c r="I37" s="6"/>
      <c r="J37" s="6"/>
      <c r="K37" s="6"/>
      <c r="L37" s="8"/>
      <c r="M37" s="8"/>
      <c r="N37" s="8"/>
      <c r="O37" s="8"/>
      <c r="P37" s="8"/>
      <c r="Q37" s="6"/>
      <c r="R37" s="6"/>
      <c r="S37" s="6"/>
      <c r="T37" s="6"/>
      <c r="U37" s="6"/>
      <c r="V37" s="8"/>
      <c r="W37" s="8"/>
      <c r="X37" s="67">
        <f>X28+X36</f>
        <v>0.72909157257404689</v>
      </c>
      <c r="Y37" s="6"/>
      <c r="Z37" s="6"/>
      <c r="AA37" s="8"/>
      <c r="AB37" s="8"/>
      <c r="AC37" s="18" t="e">
        <f>AC28+AC36</f>
        <v>#DIV/0!</v>
      </c>
      <c r="AD37" s="6"/>
      <c r="AE37" s="6"/>
      <c r="AF37" s="8"/>
      <c r="AG37" s="8"/>
      <c r="AH37" s="18" t="e">
        <f>AH28+AH36</f>
        <v>#VALUE!</v>
      </c>
      <c r="AI37" s="6"/>
      <c r="AJ37" s="6"/>
      <c r="AK37" s="8"/>
      <c r="AL37" s="8"/>
      <c r="AM37" s="18" t="e">
        <f>AM28+AM36</f>
        <v>#DIV/0!</v>
      </c>
      <c r="AN37" s="6"/>
      <c r="AO37" s="6"/>
      <c r="AP37" s="17"/>
      <c r="AQ37" s="17"/>
      <c r="AR37" s="67">
        <f>AR28+AR36</f>
        <v>0.3298733626273454</v>
      </c>
      <c r="AS37" s="6"/>
    </row>
  </sheetData>
  <mergeCells count="18">
    <mergeCell ref="R10:U11"/>
    <mergeCell ref="F4:K4"/>
    <mergeCell ref="H5:K5"/>
    <mergeCell ref="H6:K6"/>
    <mergeCell ref="H7:K7"/>
    <mergeCell ref="H8:K8"/>
    <mergeCell ref="A10:B11"/>
    <mergeCell ref="C10:C12"/>
    <mergeCell ref="A1:K1"/>
    <mergeCell ref="L1:P1"/>
    <mergeCell ref="D10:F11"/>
    <mergeCell ref="G10:Q11"/>
    <mergeCell ref="A2:K2"/>
    <mergeCell ref="V10:Z11"/>
    <mergeCell ref="AA10:AE11"/>
    <mergeCell ref="AF10:AJ11"/>
    <mergeCell ref="AK10:AO11"/>
    <mergeCell ref="AP10:AS11"/>
  </mergeCells>
  <dataValidations count="1">
    <dataValidation allowBlank="1" showInputMessage="1" showErrorMessage="1" error="Escriba un texto " promptTitle="Cualquier contenido" sqref="F12 F3:F9" xr:uid="{00000000-0002-0000-0000-000000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Escriba un texto " promptTitle="Cualquier contenido" xr:uid="{00000000-0002-0000-0000-000001000000}">
          <x14:formula1>
            <xm:f>Listas!$A$2:$A$4</xm:f>
          </x14:formula1>
          <xm:sqref>F10:F11 F1 F13:F14 F16:F17 F19:F28 F36:F1048576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11.42578125" defaultRowHeight="15" x14ac:dyDescent="0.25"/>
  <cols>
    <col min="1" max="1" width="34.5703125" bestFit="1" customWidth="1"/>
  </cols>
  <sheetData>
    <row r="1" spans="1:1" x14ac:dyDescent="0.25">
      <c r="A1" t="s">
        <v>23</v>
      </c>
    </row>
    <row r="2" spans="1:1" x14ac:dyDescent="0.25">
      <c r="A2" t="s">
        <v>48</v>
      </c>
    </row>
    <row r="3" spans="1:1" x14ac:dyDescent="0.25">
      <c r="A3" t="s">
        <v>108</v>
      </c>
    </row>
    <row r="4" spans="1:1" x14ac:dyDescent="0.25">
      <c r="A4" t="s">
        <v>186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d2347bd3c34e1818504415d6e3d9b6c1">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79ac676671c92fd0c0c92606b160fe6d"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5251AB-C88B-4079-B78F-2291AC2E7ABC}">
  <ds:schemaRefs>
    <ds:schemaRef ds:uri="http://schemas.microsoft.com/sharepoint/v3/contenttype/forms"/>
  </ds:schemaRefs>
</ds:datastoreItem>
</file>

<file path=customXml/itemProps2.xml><?xml version="1.0" encoding="utf-8"?>
<ds:datastoreItem xmlns:ds="http://schemas.openxmlformats.org/officeDocument/2006/customXml" ds:itemID="{1BD912C2-67FF-4F74-B857-B8D2F5FE6CA6}">
  <ds:schemaRefs>
    <ds:schemaRef ds:uri="http://schemas.microsoft.com/office/2006/metadata/properties"/>
    <ds:schemaRef ds:uri="http://schemas.microsoft.com/office/infopath/2007/PartnerControls"/>
    <ds:schemaRef ds:uri="4d1d2e24-7be0-47eb-a1db-99cc6d75caff"/>
    <ds:schemaRef ds:uri="d6eaa91c-3afb-4015-aba1-5ff992c1a5ca"/>
  </ds:schemaRefs>
</ds:datastoreItem>
</file>

<file path=customXml/itemProps3.xml><?xml version="1.0" encoding="utf-8"?>
<ds:datastoreItem xmlns:ds="http://schemas.openxmlformats.org/officeDocument/2006/customXml" ds:itemID="{E326C1E2-8C05-41A2-BD4A-003BCDD77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1d2e24-7be0-47eb-a1db-99cc6d75caff"/>
    <ds:schemaRef ds:uri="d6eaa91c-3afb-4015-aba1-5ff992c1a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Diego Luis Buelvas Ramirez</cp:lastModifiedBy>
  <cp:revision/>
  <dcterms:created xsi:type="dcterms:W3CDTF">2021-01-25T18:44:53Z</dcterms:created>
  <dcterms:modified xsi:type="dcterms:W3CDTF">2025-05-26T16:20:20Z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